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5180" windowHeight="13170" tabRatio="680" activeTab="1"/>
  </bookViews>
  <sheets>
    <sheet name="interpolace hladin" sheetId="10" r:id="rId1"/>
    <sheet name="PČ1_Char. nádrže" sheetId="1" r:id="rId2"/>
    <sheet name="PČ3_Průběh PKV1000 data" sheetId="7" r:id="rId3"/>
    <sheet name="PČ4_STANOVENÍ KPV1000" sheetId="16" r:id="rId4"/>
    <sheet name="PČ2_GRAF_Charakteristiky nádrže" sheetId="14" r:id="rId5"/>
    <sheet name="PČ5_GRAF_Průběh PV nový stav" sheetId="8" r:id="rId6"/>
    <sheet name="PČ5_GRAF_Průběh PV_porovnání" sheetId="13" r:id="rId7"/>
  </sheets>
  <externalReferences>
    <externalReference r:id="rId8"/>
  </externalReferences>
  <definedNames>
    <definedName name="_xlnm.Print_Titles" localSheetId="2">'PČ3_Průběh PKV1000 data'!$5:$5</definedName>
    <definedName name="_xlnm.Print_Area" localSheetId="0">'interpolace hladin'!$B$3:$P$39</definedName>
    <definedName name="_xlnm.Print_Area" localSheetId="2">'PČ3_Průběh PKV1000 data'!$A$3:$F$81</definedName>
    <definedName name="_xlnm.Print_Area" localSheetId="3">'PČ4_STANOVENÍ KPV1000'!$B$2:$S$47</definedName>
  </definedNames>
  <calcPr calcId="125725"/>
</workbook>
</file>

<file path=xl/calcChain.xml><?xml version="1.0" encoding="utf-8"?>
<calcChain xmlns="http://schemas.openxmlformats.org/spreadsheetml/2006/main">
  <c r="F12" i="16"/>
  <c r="J12" s="1"/>
  <c r="F11"/>
  <c r="J11" s="1"/>
  <c r="G10"/>
  <c r="K10" s="1"/>
  <c r="F10"/>
  <c r="J10" s="1"/>
  <c r="H10" s="1"/>
  <c r="E10"/>
  <c r="I10" s="1"/>
  <c r="G9"/>
  <c r="K9" s="1"/>
  <c r="F9"/>
  <c r="J9" s="1"/>
  <c r="H9" s="1"/>
  <c r="E9"/>
  <c r="I9" s="1"/>
  <c r="G8"/>
  <c r="K8" s="1"/>
  <c r="F8"/>
  <c r="J8" s="1"/>
  <c r="H8" s="1"/>
  <c r="E8"/>
  <c r="I8" s="1"/>
  <c r="G7"/>
  <c r="K7" s="1"/>
  <c r="F7"/>
  <c r="J7" s="1"/>
  <c r="H7" s="1"/>
  <c r="E7"/>
  <c r="I7" s="1"/>
  <c r="G6"/>
  <c r="K6" s="1"/>
  <c r="F6"/>
  <c r="J6" s="1"/>
  <c r="H6" s="1"/>
  <c r="E6"/>
  <c r="I6" s="1"/>
  <c r="G5"/>
  <c r="K5" s="1"/>
  <c r="F5"/>
  <c r="J5" s="1"/>
  <c r="H5" s="1"/>
  <c r="E5"/>
  <c r="I5" s="1"/>
  <c r="G4"/>
  <c r="F4"/>
  <c r="D4" s="1"/>
  <c r="E4"/>
  <c r="K12" l="1"/>
  <c r="K16" s="1"/>
  <c r="H12"/>
  <c r="I12" s="1"/>
  <c r="I16" s="1"/>
  <c r="K11"/>
  <c r="K15" s="1"/>
  <c r="H11"/>
  <c r="I11" s="1"/>
  <c r="I15" s="1"/>
  <c r="D5"/>
  <c r="D6"/>
  <c r="D7"/>
  <c r="D8"/>
  <c r="D9"/>
  <c r="D10"/>
  <c r="D11"/>
  <c r="E11" s="1"/>
  <c r="E15" s="1"/>
  <c r="D12"/>
  <c r="E12" s="1"/>
  <c r="E16" s="1"/>
  <c r="G11"/>
  <c r="G15" s="1"/>
  <c r="G12"/>
  <c r="G16" s="1"/>
  <c r="C15" l="1"/>
  <c r="C16"/>
  <c r="P43" i="10" l="1"/>
  <c r="C7" i="7" l="1"/>
  <c r="C8" s="1"/>
  <c r="C9" s="1"/>
  <c r="C10" s="1"/>
  <c r="C11" s="1"/>
  <c r="C12" s="1"/>
  <c r="C13" s="1"/>
  <c r="C14" s="1"/>
  <c r="C15" s="1"/>
  <c r="C16" s="1"/>
  <c r="C17" s="1"/>
  <c r="C18" s="1"/>
  <c r="C19" s="1"/>
  <c r="C20" s="1"/>
  <c r="C21" s="1"/>
  <c r="C22" s="1"/>
  <c r="C23" s="1"/>
  <c r="C24" s="1"/>
  <c r="C25" s="1"/>
  <c r="C26" s="1"/>
  <c r="C27" s="1"/>
  <c r="C28" s="1"/>
  <c r="C29" s="1"/>
  <c r="C30" s="1"/>
  <c r="C31" s="1"/>
  <c r="C32" s="1"/>
  <c r="C33" s="1"/>
  <c r="C34" s="1"/>
  <c r="C35" s="1"/>
  <c r="C36" s="1"/>
  <c r="C37" s="1"/>
  <c r="C38" s="1"/>
  <c r="C39" s="1"/>
  <c r="C40" s="1"/>
  <c r="C41" s="1"/>
  <c r="C42" s="1"/>
  <c r="C43" s="1"/>
  <c r="C44" s="1"/>
  <c r="C45" s="1"/>
  <c r="C46" s="1"/>
  <c r="C47" s="1"/>
  <c r="C48" s="1"/>
  <c r="C49" s="1"/>
  <c r="C50" s="1"/>
  <c r="C51" s="1"/>
  <c r="C52" s="1"/>
  <c r="C53" s="1"/>
  <c r="C54" s="1"/>
  <c r="C55" s="1"/>
  <c r="C56" s="1"/>
  <c r="C57" s="1"/>
  <c r="C58" s="1"/>
  <c r="C59" s="1"/>
  <c r="C60" s="1"/>
  <c r="C61" s="1"/>
  <c r="C62" s="1"/>
  <c r="C63" s="1"/>
  <c r="C64" s="1"/>
  <c r="C65" s="1"/>
  <c r="C66" s="1"/>
  <c r="C67" s="1"/>
  <c r="C68" s="1"/>
  <c r="C69" s="1"/>
  <c r="C70" s="1"/>
  <c r="C71" s="1"/>
  <c r="C72" s="1"/>
  <c r="C73" s="1"/>
  <c r="C74" s="1"/>
  <c r="C75" s="1"/>
  <c r="C76" s="1"/>
  <c r="C77" s="1"/>
  <c r="C78" s="1"/>
  <c r="C6"/>
  <c r="O6"/>
  <c r="P6"/>
  <c r="Q6" s="1"/>
  <c r="O7"/>
  <c r="O8" s="1"/>
  <c r="O9" s="1"/>
  <c r="O10" s="1"/>
  <c r="O11" s="1"/>
  <c r="O12" s="1"/>
  <c r="O13" s="1"/>
  <c r="O14" s="1"/>
  <c r="O15" s="1"/>
  <c r="O16" s="1"/>
  <c r="O17" s="1"/>
  <c r="O18" s="1"/>
  <c r="O19" s="1"/>
  <c r="O20" s="1"/>
  <c r="O21" s="1"/>
  <c r="O22" s="1"/>
  <c r="O23" s="1"/>
  <c r="O24" s="1"/>
  <c r="O25" s="1"/>
  <c r="O26" s="1"/>
  <c r="O27" s="1"/>
  <c r="O28" s="1"/>
  <c r="O29" s="1"/>
  <c r="O30" s="1"/>
  <c r="O31" s="1"/>
  <c r="O32" s="1"/>
  <c r="O33" s="1"/>
  <c r="O34" s="1"/>
  <c r="O35" s="1"/>
  <c r="O36" s="1"/>
  <c r="O37" s="1"/>
  <c r="O38" s="1"/>
  <c r="O39" s="1"/>
  <c r="O40" s="1"/>
  <c r="O41" s="1"/>
  <c r="O42" s="1"/>
  <c r="P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P38"/>
  <c r="P39"/>
  <c r="P40"/>
  <c r="P41"/>
  <c r="P42"/>
  <c r="P39" i="10"/>
  <c r="O39"/>
  <c r="L39"/>
  <c r="K39"/>
  <c r="H39"/>
  <c r="G39"/>
  <c r="P38"/>
  <c r="O38"/>
  <c r="L38"/>
  <c r="K38"/>
  <c r="H38"/>
  <c r="G38"/>
  <c r="D38"/>
  <c r="C38"/>
  <c r="P37"/>
  <c r="O37"/>
  <c r="L37"/>
  <c r="K37"/>
  <c r="H37"/>
  <c r="G37"/>
  <c r="D37"/>
  <c r="C37"/>
  <c r="P36"/>
  <c r="O36"/>
  <c r="L36"/>
  <c r="K36"/>
  <c r="H36"/>
  <c r="G36"/>
  <c r="D36"/>
  <c r="C36"/>
  <c r="P35"/>
  <c r="O35"/>
  <c r="L35"/>
  <c r="K35"/>
  <c r="H35"/>
  <c r="G35"/>
  <c r="D35"/>
  <c r="C35"/>
  <c r="P34"/>
  <c r="O34"/>
  <c r="L34"/>
  <c r="K34"/>
  <c r="H34"/>
  <c r="G34"/>
  <c r="D34"/>
  <c r="C34"/>
  <c r="P33"/>
  <c r="O33"/>
  <c r="L33"/>
  <c r="K33"/>
  <c r="H33"/>
  <c r="G33"/>
  <c r="D33"/>
  <c r="C33"/>
  <c r="P32"/>
  <c r="O32"/>
  <c r="L32"/>
  <c r="K32"/>
  <c r="H32"/>
  <c r="G32"/>
  <c r="D32"/>
  <c r="C32"/>
  <c r="P31"/>
  <c r="O31"/>
  <c r="L31"/>
  <c r="K31"/>
  <c r="H31"/>
  <c r="G31"/>
  <c r="D31"/>
  <c r="C31"/>
  <c r="P30"/>
  <c r="O30"/>
  <c r="L30"/>
  <c r="K30"/>
  <c r="H30"/>
  <c r="G30"/>
  <c r="D30"/>
  <c r="C30"/>
  <c r="P29"/>
  <c r="O29"/>
  <c r="L29"/>
  <c r="K29"/>
  <c r="H29"/>
  <c r="G29"/>
  <c r="D29"/>
  <c r="C29"/>
  <c r="P28"/>
  <c r="O28"/>
  <c r="L28"/>
  <c r="K28"/>
  <c r="H28"/>
  <c r="G28"/>
  <c r="D28"/>
  <c r="C28"/>
  <c r="P27"/>
  <c r="O27"/>
  <c r="L27"/>
  <c r="K27"/>
  <c r="H27"/>
  <c r="G27"/>
  <c r="D27"/>
  <c r="C27"/>
  <c r="P26"/>
  <c r="O26"/>
  <c r="L26"/>
  <c r="K26"/>
  <c r="H26"/>
  <c r="G26"/>
  <c r="D26"/>
  <c r="C26"/>
  <c r="P25"/>
  <c r="O25"/>
  <c r="L25"/>
  <c r="K25"/>
  <c r="H25"/>
  <c r="G25"/>
  <c r="P24"/>
  <c r="O24"/>
  <c r="L24"/>
  <c r="K24"/>
  <c r="H24"/>
  <c r="G24"/>
  <c r="D24"/>
  <c r="C24"/>
  <c r="L23"/>
  <c r="K23"/>
  <c r="H23"/>
  <c r="G23"/>
  <c r="D23"/>
  <c r="C23"/>
  <c r="P22"/>
  <c r="O22"/>
  <c r="L22"/>
  <c r="K22"/>
  <c r="H22"/>
  <c r="G22"/>
  <c r="D22"/>
  <c r="C22"/>
  <c r="P21"/>
  <c r="O21"/>
  <c r="L21"/>
  <c r="K21"/>
  <c r="H21"/>
  <c r="G21"/>
  <c r="D21"/>
  <c r="C21"/>
  <c r="P20"/>
  <c r="O20"/>
  <c r="L20"/>
  <c r="K20"/>
  <c r="H20"/>
  <c r="G20"/>
  <c r="D20"/>
  <c r="C20"/>
  <c r="P19"/>
  <c r="O19"/>
  <c r="L19"/>
  <c r="K19"/>
  <c r="H19"/>
  <c r="G19"/>
  <c r="D19"/>
  <c r="C19"/>
  <c r="P18"/>
  <c r="O18"/>
  <c r="L18"/>
  <c r="K18"/>
  <c r="H18"/>
  <c r="G18"/>
  <c r="D18"/>
  <c r="C18"/>
  <c r="P17"/>
  <c r="O17"/>
  <c r="L17"/>
  <c r="K17"/>
  <c r="H17"/>
  <c r="G17"/>
  <c r="D17"/>
  <c r="C17"/>
  <c r="P16"/>
  <c r="O16"/>
  <c r="L16"/>
  <c r="K16"/>
  <c r="D16"/>
  <c r="C16"/>
  <c r="P15"/>
  <c r="O15"/>
  <c r="L15"/>
  <c r="K15"/>
  <c r="H15"/>
  <c r="G15"/>
  <c r="D15"/>
  <c r="C15"/>
  <c r="P14"/>
  <c r="O14"/>
  <c r="L14"/>
  <c r="K14"/>
  <c r="H14"/>
  <c r="G14"/>
  <c r="D14"/>
  <c r="C14"/>
  <c r="P13"/>
  <c r="O13"/>
  <c r="L13"/>
  <c r="K13"/>
  <c r="H13"/>
  <c r="G13"/>
  <c r="D13"/>
  <c r="C13"/>
  <c r="P12"/>
  <c r="O12"/>
  <c r="L12"/>
  <c r="K12"/>
  <c r="H12"/>
  <c r="G12"/>
  <c r="D12"/>
  <c r="C12"/>
  <c r="P11"/>
  <c r="O11"/>
  <c r="L11"/>
  <c r="K11"/>
  <c r="H11"/>
  <c r="G11"/>
  <c r="D11"/>
  <c r="C11"/>
  <c r="P10"/>
  <c r="O10"/>
  <c r="L10"/>
  <c r="K10"/>
  <c r="H10"/>
  <c r="G10"/>
  <c r="D10"/>
  <c r="C10"/>
  <c r="P9"/>
  <c r="O9"/>
  <c r="L9"/>
  <c r="K9"/>
  <c r="H9"/>
  <c r="G9"/>
  <c r="D9"/>
  <c r="C9"/>
  <c r="P8"/>
  <c r="O8"/>
  <c r="L8"/>
  <c r="K8"/>
  <c r="H8"/>
  <c r="G8"/>
  <c r="D8"/>
  <c r="C8"/>
  <c r="P7"/>
  <c r="O7"/>
  <c r="H7"/>
  <c r="G7"/>
  <c r="D7"/>
  <c r="C7"/>
  <c r="P6"/>
  <c r="O6"/>
  <c r="L6"/>
  <c r="K6"/>
  <c r="H6"/>
  <c r="G6"/>
  <c r="D6"/>
  <c r="C6"/>
  <c r="P5"/>
  <c r="O5"/>
  <c r="L5"/>
  <c r="K5"/>
  <c r="Q7" i="7" l="1"/>
  <c r="Q8" s="1"/>
  <c r="Q9" s="1"/>
  <c r="Q10" s="1"/>
  <c r="Q11" s="1"/>
  <c r="Q12" s="1"/>
  <c r="Q13" s="1"/>
  <c r="Q14" s="1"/>
  <c r="Q15" s="1"/>
  <c r="Q16" s="1"/>
  <c r="Q17" s="1"/>
  <c r="Q18" s="1"/>
  <c r="Q19" s="1"/>
  <c r="Q20" s="1"/>
  <c r="Q21" s="1"/>
  <c r="Q22" s="1"/>
  <c r="Q23" s="1"/>
  <c r="Q24" s="1"/>
  <c r="Q25" s="1"/>
  <c r="Q26" s="1"/>
  <c r="Q27" s="1"/>
  <c r="Q28" s="1"/>
  <c r="Q29" s="1"/>
  <c r="Q30" s="1"/>
  <c r="Q31" s="1"/>
  <c r="Q32" s="1"/>
  <c r="Q33" s="1"/>
  <c r="Q34" s="1"/>
  <c r="Q35" s="1"/>
  <c r="Q36" s="1"/>
  <c r="Q37" s="1"/>
  <c r="Q38" s="1"/>
  <c r="Q39" s="1"/>
  <c r="Q40" s="1"/>
  <c r="Q41" s="1"/>
  <c r="Q42" s="1"/>
</calcChain>
</file>

<file path=xl/sharedStrings.xml><?xml version="1.0" encoding="utf-8"?>
<sst xmlns="http://schemas.openxmlformats.org/spreadsheetml/2006/main" count="85" uniqueCount="55">
  <si>
    <t>Úroveň</t>
  </si>
  <si>
    <t>Dno nádrže</t>
  </si>
  <si>
    <t>Dno vtoku do výpusti</t>
  </si>
  <si>
    <t>Hladina stálého nadržení</t>
  </si>
  <si>
    <t>Normální hladina</t>
  </si>
  <si>
    <t>Maximální hladina</t>
  </si>
  <si>
    <t>Nejnižší místo koruny hráze</t>
  </si>
  <si>
    <t>Kóta hladiny                      H</t>
  </si>
  <si>
    <r>
      <t>[ mil.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>]</t>
    </r>
  </si>
  <si>
    <r>
      <t>[ mil.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]</t>
    </r>
  </si>
  <si>
    <t>[ m n.m.]</t>
  </si>
  <si>
    <t>Odvození průběhu KPV1000 v profilu hráze Máchova jezera podle tvaru PV100</t>
  </si>
  <si>
    <t>t       (hod)</t>
  </si>
  <si>
    <r>
      <t>Q</t>
    </r>
    <r>
      <rPr>
        <b/>
        <vertAlign val="subscript"/>
        <sz val="10"/>
        <rFont val="Arial"/>
        <family val="2"/>
        <charset val="238"/>
      </rPr>
      <t>100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/s)</t>
    </r>
  </si>
  <si>
    <r>
      <t>W</t>
    </r>
    <r>
      <rPr>
        <b/>
        <vertAlign val="subscript"/>
        <sz val="10"/>
        <rFont val="Arial"/>
        <family val="2"/>
        <charset val="238"/>
      </rPr>
      <t>PV100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</si>
  <si>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r>
      <t>Q</t>
    </r>
    <r>
      <rPr>
        <b/>
        <vertAlign val="subscript"/>
        <sz val="10"/>
        <rFont val="Arial"/>
        <family val="2"/>
        <charset val="238"/>
      </rPr>
      <t>1000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/s)</t>
    </r>
  </si>
  <si>
    <r>
      <t>W</t>
    </r>
    <r>
      <rPr>
        <b/>
        <vertAlign val="subscript"/>
        <sz val="10"/>
        <rFont val="Arial"/>
        <family val="2"/>
        <charset val="238"/>
      </rPr>
      <t>PV1000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</si>
  <si>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k</t>
  </si>
  <si>
    <r>
      <t>QN</t>
    </r>
    <r>
      <rPr>
        <b/>
        <vertAlign val="subscript"/>
        <sz val="10"/>
        <rFont val="Arial"/>
        <family val="2"/>
        <charset val="238"/>
      </rPr>
      <t>100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/s)</t>
    </r>
  </si>
  <si>
    <r>
      <t>QN</t>
    </r>
    <r>
      <rPr>
        <b/>
        <vertAlign val="subscript"/>
        <sz val="10"/>
        <rFont val="Arial"/>
        <family val="2"/>
        <charset val="238"/>
      </rPr>
      <t>1000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/s)</t>
    </r>
  </si>
  <si>
    <r>
      <t>WN</t>
    </r>
    <r>
      <rPr>
        <b/>
        <vertAlign val="subscript"/>
        <sz val="10"/>
        <rFont val="Arial"/>
        <family val="2"/>
        <charset val="238"/>
      </rPr>
      <t>PV100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</si>
  <si>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r>
      <t>WN</t>
    </r>
    <r>
      <rPr>
        <b/>
        <vertAlign val="subscript"/>
        <sz val="10"/>
        <rFont val="Arial"/>
        <family val="2"/>
        <charset val="238"/>
      </rPr>
      <t>PV1000</t>
    </r>
    <r>
      <rPr>
        <b/>
        <sz val="10"/>
        <rFont val="Arial"/>
        <family val="2"/>
        <charset val="238"/>
      </rPr>
      <t xml:space="preserve"> (m</t>
    </r>
    <r>
      <rPr>
        <b/>
        <vertAlign val="superscript"/>
        <sz val="10"/>
        <rFont val="Arial"/>
        <family val="2"/>
        <charset val="238"/>
      </rPr>
      <t>3</t>
    </r>
    <r>
      <rPr>
        <b/>
        <sz val="10"/>
        <rFont val="Arial"/>
        <family val="2"/>
        <charset val="238"/>
      </rPr>
      <t>)</t>
    </r>
  </si>
  <si>
    <t>STARÝ STAV</t>
  </si>
  <si>
    <t>Zatopená plocha         A</t>
  </si>
  <si>
    <t>Zatopený objem          V</t>
  </si>
  <si>
    <t>INTERPOLACE HLADIN</t>
  </si>
  <si>
    <t xml:space="preserve">Charakteristiky nádrže Máchova jezera jsou převzaty z platného manipulačního řádu.   </t>
  </si>
  <si>
    <t>Tvar dna (povrch bahna) v podstatné části Máchova jezera byl určen z digitálního modelu terénu sestaveného z výsledku geodetického zaměření, provedeného v 02/2005 pro účely projektu odbahnění.</t>
  </si>
  <si>
    <t>Poznámky:</t>
  </si>
  <si>
    <t>Skutečné zatopené plochy a objemy v rozmezí kót 264,0÷266,0 mohou tedy být větší.</t>
  </si>
  <si>
    <t>Tvar terénu kolem břehů Máchova jezera byl určen z podle vrstevnic základní mapy 1 : 10 000.</t>
  </si>
  <si>
    <t>Přesnost stanovených charakteristik odpovídá přesnosti použitých podkladů.</t>
  </si>
  <si>
    <t>Do charakteristik nádrže není zahrnut tvar dna v částech nádrže, kde nebylo provedeno zaměření pro odbahnění.</t>
  </si>
  <si>
    <t>Máchovo jezero - Charakteristiky nádrže</t>
  </si>
  <si>
    <t>NOVÝ STAV k. datům ČHMÚ z 9.4.2013</t>
  </si>
  <si>
    <t>objem stoleté povodňové vlny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</si>
  <si>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</si>
  <si>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t>objem tisícileté povodňové vlny</t>
  </si>
  <si>
    <t>1.stav</t>
  </si>
  <si>
    <t>2.stav</t>
  </si>
  <si>
    <t>3.stav</t>
  </si>
  <si>
    <t>4.stav</t>
  </si>
  <si>
    <t>N-leté prtoky</t>
  </si>
  <si>
    <r>
      <t>QN (m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sz val="11"/>
        <color theme="1"/>
        <rFont val="Calibri"/>
        <family val="2"/>
        <charset val="238"/>
        <scheme val="minor"/>
      </rPr>
      <t>/s)</t>
    </r>
  </si>
  <si>
    <t>logN</t>
  </si>
  <si>
    <t>Q</t>
  </si>
  <si>
    <t>logQ</t>
  </si>
  <si>
    <t>loglogN</t>
  </si>
  <si>
    <t>loglogQ</t>
  </si>
  <si>
    <r>
      <rPr>
        <b/>
        <u/>
        <sz val="11"/>
        <color theme="1"/>
        <rFont val="Calibri"/>
        <family val="2"/>
        <charset val="238"/>
        <scheme val="minor"/>
      </rPr>
      <t>Převod na m</t>
    </r>
    <r>
      <rPr>
        <b/>
        <u/>
        <vertAlign val="superscript"/>
        <sz val="11"/>
        <color theme="1"/>
        <rFont val="Calibri"/>
        <family val="2"/>
        <charset val="238"/>
        <scheme val="minor"/>
      </rPr>
      <t>3</t>
    </r>
    <r>
      <rPr>
        <b/>
        <u/>
        <sz val="11"/>
        <color theme="1"/>
        <rFont val="Calibri"/>
        <family val="2"/>
        <charset val="238"/>
        <scheme val="minor"/>
      </rPr>
      <t>/s</t>
    </r>
  </si>
  <si>
    <t>průměr</t>
  </si>
  <si>
    <t>Q1000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</si>
  <si>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0"/>
        <rFont val="Arial"/>
        <family val="2"/>
        <charset val="238"/>
      </rPr>
      <t>/s</t>
    </r>
  </si>
  <si>
    <t>Q10000</t>
  </si>
  <si>
    <r>
      <t>Stanovení Q</t>
    </r>
    <r>
      <rPr>
        <b/>
        <vertAlign val="subscript"/>
        <sz val="14"/>
        <rFont val="Arial"/>
        <family val="2"/>
        <charset val="238"/>
      </rPr>
      <t>1000</t>
    </r>
  </si>
</sst>
</file>

<file path=xl/styles.xml><?xml version="1.0" encoding="utf-8"?>
<styleSheet xmlns="http://schemas.openxmlformats.org/spreadsheetml/2006/main">
  <numFmts count="3">
    <numFmt numFmtId="164" formatCode="#,##0.0000"/>
    <numFmt numFmtId="165" formatCode="0.0000"/>
    <numFmt numFmtId="166" formatCode="0.0"/>
  </numFmts>
  <fonts count="2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vertAlign val="superscript"/>
      <sz val="10"/>
      <name val="Arial"/>
      <family val="2"/>
      <charset val="238"/>
    </font>
    <font>
      <b/>
      <sz val="1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vertAlign val="subscript"/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perscript"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u/>
      <vertAlign val="superscript"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sz val="14"/>
      <name val="Arial"/>
      <family val="2"/>
      <charset val="238"/>
    </font>
    <font>
      <b/>
      <vertAlign val="subscript"/>
      <sz val="14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-0.249977111117893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7" fillId="0" borderId="0"/>
    <xf numFmtId="0" fontId="1" fillId="0" borderId="0"/>
  </cellStyleXfs>
  <cellXfs count="124">
    <xf numFmtId="0" fontId="0" fillId="0" borderId="0" xfId="0"/>
    <xf numFmtId="0" fontId="0" fillId="0" borderId="0" xfId="0" applyBorder="1" applyAlignment="1">
      <alignment horizontal="center"/>
    </xf>
    <xf numFmtId="0" fontId="0" fillId="0" borderId="1" xfId="0" applyBorder="1"/>
    <xf numFmtId="49" fontId="0" fillId="0" borderId="1" xfId="0" applyNumberFormat="1" applyBorder="1"/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0" xfId="0" applyFont="1"/>
    <xf numFmtId="0" fontId="6" fillId="0" borderId="0" xfId="0" applyFont="1"/>
    <xf numFmtId="2" fontId="0" fillId="0" borderId="0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4" fontId="0" fillId="0" borderId="4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7" xfId="0" applyNumberForma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0" fillId="0" borderId="0" xfId="0" applyBorder="1"/>
    <xf numFmtId="4" fontId="0" fillId="0" borderId="0" xfId="0" applyNumberFormat="1" applyBorder="1" applyAlignment="1">
      <alignment horizontal="center"/>
    </xf>
    <xf numFmtId="4" fontId="4" fillId="0" borderId="0" xfId="0" applyNumberFormat="1" applyFont="1" applyAlignment="1">
      <alignment horizontal="center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4" fontId="0" fillId="0" borderId="16" xfId="0" applyNumberFormat="1" applyBorder="1" applyAlignment="1">
      <alignment horizontal="center"/>
    </xf>
    <xf numFmtId="3" fontId="0" fillId="0" borderId="16" xfId="0" applyNumberFormat="1" applyBorder="1" applyAlignment="1">
      <alignment horizontal="left"/>
    </xf>
    <xf numFmtId="4" fontId="4" fillId="0" borderId="16" xfId="0" applyNumberFormat="1" applyFont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4" fontId="0" fillId="0" borderId="14" xfId="0" applyNumberFormat="1" applyFill="1" applyBorder="1" applyAlignment="1">
      <alignment horizontal="center"/>
    </xf>
    <xf numFmtId="3" fontId="0" fillId="0" borderId="17" xfId="0" applyNumberFormat="1" applyBorder="1" applyAlignment="1">
      <alignment horizontal="left"/>
    </xf>
    <xf numFmtId="4" fontId="0" fillId="0" borderId="18" xfId="0" applyNumberFormat="1" applyFill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3" fontId="0" fillId="0" borderId="19" xfId="0" applyNumberFormat="1" applyBorder="1" applyAlignment="1">
      <alignment horizontal="left"/>
    </xf>
    <xf numFmtId="3" fontId="0" fillId="0" borderId="20" xfId="0" applyNumberFormat="1" applyBorder="1" applyAlignment="1">
      <alignment horizontal="left"/>
    </xf>
    <xf numFmtId="4" fontId="0" fillId="0" borderId="15" xfId="0" applyNumberFormat="1" applyFill="1" applyBorder="1" applyAlignment="1">
      <alignment horizontal="center"/>
    </xf>
    <xf numFmtId="0" fontId="7" fillId="0" borderId="6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4" fontId="0" fillId="0" borderId="23" xfId="0" applyNumberFormat="1" applyBorder="1" applyAlignment="1">
      <alignment horizontal="center"/>
    </xf>
    <xf numFmtId="4" fontId="0" fillId="2" borderId="23" xfId="0" applyNumberFormat="1" applyFill="1" applyBorder="1" applyAlignment="1">
      <alignment horizontal="center"/>
    </xf>
    <xf numFmtId="0" fontId="7" fillId="0" borderId="10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/>
    </xf>
    <xf numFmtId="4" fontId="0" fillId="0" borderId="24" xfId="0" applyNumberFormat="1" applyBorder="1" applyAlignment="1">
      <alignment horizontal="center"/>
    </xf>
    <xf numFmtId="4" fontId="0" fillId="0" borderId="23" xfId="0" applyNumberFormat="1" applyFill="1" applyBorder="1" applyAlignment="1">
      <alignment horizontal="center"/>
    </xf>
    <xf numFmtId="4" fontId="0" fillId="0" borderId="10" xfId="0" applyNumberFormat="1" applyFill="1" applyBorder="1" applyAlignment="1">
      <alignment horizontal="center"/>
    </xf>
    <xf numFmtId="4" fontId="0" fillId="0" borderId="24" xfId="0" applyNumberFormat="1" applyFill="1" applyBorder="1" applyAlignment="1">
      <alignment horizontal="center"/>
    </xf>
    <xf numFmtId="0" fontId="0" fillId="0" borderId="26" xfId="0" applyBorder="1"/>
    <xf numFmtId="4" fontId="0" fillId="2" borderId="24" xfId="0" applyNumberFormat="1" applyFill="1" applyBorder="1" applyAlignment="1">
      <alignment horizontal="center"/>
    </xf>
    <xf numFmtId="0" fontId="0" fillId="0" borderId="21" xfId="0" applyBorder="1"/>
    <xf numFmtId="164" fontId="0" fillId="2" borderId="7" xfId="0" applyNumberFormat="1" applyFill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4" fontId="0" fillId="2" borderId="10" xfId="0" applyNumberFormat="1" applyFill="1" applyBorder="1" applyAlignment="1">
      <alignment horizontal="center"/>
    </xf>
    <xf numFmtId="164" fontId="0" fillId="2" borderId="9" xfId="0" applyNumberFormat="1" applyFill="1" applyBorder="1" applyAlignment="1">
      <alignment horizontal="center"/>
    </xf>
    <xf numFmtId="164" fontId="0" fillId="2" borderId="6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4" fontId="0" fillId="2" borderId="25" xfId="0" applyNumberFormat="1" applyFill="1" applyBorder="1" applyAlignment="1">
      <alignment horizontal="center"/>
    </xf>
    <xf numFmtId="164" fontId="0" fillId="2" borderId="22" xfId="0" applyNumberFormat="1" applyFill="1" applyBorder="1" applyAlignment="1">
      <alignment horizontal="center"/>
    </xf>
    <xf numFmtId="164" fontId="0" fillId="2" borderId="27" xfId="0" applyNumberFormat="1" applyFill="1" applyBorder="1" applyAlignment="1">
      <alignment horizontal="center"/>
    </xf>
    <xf numFmtId="165" fontId="0" fillId="0" borderId="2" xfId="0" applyNumberFormat="1" applyBorder="1" applyAlignment="1">
      <alignment horizontal="center"/>
    </xf>
    <xf numFmtId="0" fontId="9" fillId="0" borderId="0" xfId="0" applyFont="1"/>
    <xf numFmtId="0" fontId="7" fillId="0" borderId="0" xfId="0" applyFont="1" applyAlignment="1">
      <alignment horizontal="left"/>
    </xf>
    <xf numFmtId="0" fontId="13" fillId="0" borderId="0" xfId="0" applyFont="1"/>
    <xf numFmtId="0" fontId="11" fillId="0" borderId="16" xfId="0" applyFont="1" applyBorder="1" applyAlignment="1">
      <alignment horizontal="center" vertical="center"/>
    </xf>
    <xf numFmtId="0" fontId="1" fillId="0" borderId="0" xfId="2"/>
    <xf numFmtId="0" fontId="10" fillId="0" borderId="33" xfId="0" applyFont="1" applyBorder="1"/>
    <xf numFmtId="0" fontId="10" fillId="0" borderId="34" xfId="0" applyFont="1" applyBorder="1"/>
    <xf numFmtId="0" fontId="10" fillId="0" borderId="35" xfId="0" applyFont="1" applyBorder="1"/>
    <xf numFmtId="0" fontId="10" fillId="0" borderId="36" xfId="0" applyFont="1" applyBorder="1"/>
    <xf numFmtId="0" fontId="0" fillId="0" borderId="15" xfId="0" applyBorder="1"/>
    <xf numFmtId="0" fontId="0" fillId="0" borderId="37" xfId="0" applyBorder="1"/>
    <xf numFmtId="0" fontId="0" fillId="0" borderId="28" xfId="0" applyBorder="1"/>
    <xf numFmtId="0" fontId="0" fillId="0" borderId="30" xfId="0" applyBorder="1"/>
    <xf numFmtId="0" fontId="0" fillId="0" borderId="14" xfId="0" applyBorder="1"/>
    <xf numFmtId="0" fontId="0" fillId="0" borderId="29" xfId="0" applyBorder="1"/>
    <xf numFmtId="0" fontId="0" fillId="0" borderId="17" xfId="0" applyBorder="1"/>
    <xf numFmtId="0" fontId="0" fillId="0" borderId="31" xfId="0" applyBorder="1"/>
    <xf numFmtId="0" fontId="0" fillId="0" borderId="29" xfId="0" applyFill="1" applyBorder="1"/>
    <xf numFmtId="0" fontId="0" fillId="2" borderId="17" xfId="0" applyFill="1" applyBorder="1"/>
    <xf numFmtId="0" fontId="0" fillId="2" borderId="29" xfId="0" applyFill="1" applyBorder="1"/>
    <xf numFmtId="0" fontId="0" fillId="0" borderId="18" xfId="0" applyBorder="1"/>
    <xf numFmtId="0" fontId="0" fillId="0" borderId="38" xfId="0" applyFill="1" applyBorder="1"/>
    <xf numFmtId="0" fontId="0" fillId="2" borderId="20" xfId="0" applyFill="1" applyBorder="1"/>
    <xf numFmtId="0" fontId="0" fillId="0" borderId="32" xfId="0" applyBorder="1"/>
    <xf numFmtId="0" fontId="0" fillId="2" borderId="38" xfId="0" applyFill="1" applyBorder="1"/>
    <xf numFmtId="0" fontId="16" fillId="0" borderId="0" xfId="0" applyFont="1" applyFill="1" applyAlignment="1">
      <alignment horizontal="left"/>
    </xf>
    <xf numFmtId="0" fontId="0" fillId="0" borderId="0" xfId="0" applyFill="1"/>
    <xf numFmtId="0" fontId="0" fillId="3" borderId="11" xfId="0" applyFill="1" applyBorder="1"/>
    <xf numFmtId="166" fontId="0" fillId="3" borderId="39" xfId="0" applyNumberFormat="1" applyFill="1" applyBorder="1"/>
    <xf numFmtId="0" fontId="0" fillId="3" borderId="6" xfId="0" applyFill="1" applyBorder="1"/>
    <xf numFmtId="0" fontId="0" fillId="2" borderId="0" xfId="0" applyFill="1"/>
    <xf numFmtId="0" fontId="0" fillId="3" borderId="18" xfId="0" applyFill="1" applyBorder="1"/>
    <xf numFmtId="166" fontId="0" fillId="3" borderId="38" xfId="0" applyNumberFormat="1" applyFill="1" applyBorder="1"/>
    <xf numFmtId="0" fontId="0" fillId="3" borderId="8" xfId="0" applyFill="1" applyBorder="1"/>
    <xf numFmtId="2" fontId="11" fillId="0" borderId="16" xfId="0" applyNumberFormat="1" applyFont="1" applyBorder="1" applyAlignment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2" fontId="12" fillId="2" borderId="16" xfId="0" applyNumberFormat="1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4" fontId="0" fillId="0" borderId="11" xfId="0" applyNumberFormat="1" applyFill="1" applyBorder="1" applyAlignment="1">
      <alignment horizontal="center"/>
    </xf>
    <xf numFmtId="2" fontId="11" fillId="0" borderId="12" xfId="0" applyNumberFormat="1" applyFont="1" applyBorder="1" applyAlignment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3" fontId="0" fillId="0" borderId="13" xfId="0" applyNumberFormat="1" applyBorder="1" applyAlignment="1">
      <alignment horizontal="left"/>
    </xf>
    <xf numFmtId="2" fontId="11" fillId="0" borderId="19" xfId="0" applyNumberFormat="1" applyFont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19" fillId="0" borderId="0" xfId="0" applyFont="1"/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0" applyFont="1" applyAlignment="1">
      <alignment horizontal="left" vertical="center" wrapText="1"/>
    </xf>
    <xf numFmtId="0" fontId="4" fillId="0" borderId="2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11" fillId="0" borderId="29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3" fontId="11" fillId="0" borderId="29" xfId="0" applyNumberFormat="1" applyFont="1" applyBorder="1" applyAlignment="1">
      <alignment horizontal="center" vertic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sharedStrings" Target="sharedStrings.xml"/><Relationship Id="rId5" Type="http://schemas.openxmlformats.org/officeDocument/2006/relationships/chartsheet" Target="chartsheets/sheet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1.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'PČ4_STANOVENÍ KPV1000'!$D$5:$D$11</c:f>
              <c:numCache>
                <c:formatCode>General</c:formatCode>
                <c:ptCount val="7"/>
                <c:pt idx="0">
                  <c:v>0.3010299956639812</c:v>
                </c:pt>
                <c:pt idx="1">
                  <c:v>0.69897000433601886</c:v>
                </c:pt>
                <c:pt idx="2">
                  <c:v>1</c:v>
                </c:pt>
                <c:pt idx="3">
                  <c:v>1.3010299956639813</c:v>
                </c:pt>
                <c:pt idx="4">
                  <c:v>1.6989700043360187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'PČ4_STANOVENÍ KPV1000'!$E$5:$E$11</c:f>
              <c:numCache>
                <c:formatCode>General</c:formatCode>
                <c:ptCount val="7"/>
                <c:pt idx="0">
                  <c:v>11.4</c:v>
                </c:pt>
                <c:pt idx="1">
                  <c:v>16.600000000000001</c:v>
                </c:pt>
                <c:pt idx="2">
                  <c:v>20.6</c:v>
                </c:pt>
                <c:pt idx="3">
                  <c:v>25</c:v>
                </c:pt>
                <c:pt idx="4">
                  <c:v>31.5</c:v>
                </c:pt>
                <c:pt idx="5">
                  <c:v>36.799999999999997</c:v>
                </c:pt>
                <c:pt idx="6">
                  <c:v>50.1006</c:v>
                </c:pt>
              </c:numCache>
            </c:numRef>
          </c:yVal>
        </c:ser>
        <c:axId val="79277440"/>
        <c:axId val="79296000"/>
      </c:scatterChart>
      <c:valAx>
        <c:axId val="792774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79296000"/>
        <c:crosses val="autoZero"/>
        <c:crossBetween val="midCat"/>
      </c:valAx>
      <c:valAx>
        <c:axId val="792960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792774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GRAF - </a:t>
            </a:r>
            <a:r>
              <a:rPr lang="en-US"/>
              <a:t>P</a:t>
            </a:r>
            <a:r>
              <a:rPr lang="cs-CZ"/>
              <a:t>růběh povodňové vlny - nový stav k. datům ČHMÚ z 9.4.2013</a:t>
            </a:r>
            <a:endParaRPr lang="en-US"/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strRef>
              <c:f>'PČ3_Průběh PKV1000 data'!$B$5</c:f>
              <c:strCache>
                <c:ptCount val="1"/>
                <c:pt idx="0">
                  <c:v>QN100 (m3/s)</c:v>
                </c:pt>
              </c:strCache>
            </c:strRef>
          </c:tx>
          <c:marker>
            <c:symbol val="none"/>
          </c:marker>
          <c:xVal>
            <c:numRef>
              <c:f>'PČ3_Průběh PKV1000 data'!$A$6:$A$77</c:f>
              <c:numCache>
                <c:formatCode>#,##0.00</c:formatCode>
                <c:ptCount val="7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</c:numCache>
            </c:numRef>
          </c:xVal>
          <c:yVal>
            <c:numRef>
              <c:f>'PČ3_Průběh PKV1000 data'!$B$6:$B$77</c:f>
              <c:numCache>
                <c:formatCode>0.00</c:formatCode>
                <c:ptCount val="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0.08</c:v>
                </c:pt>
                <c:pt idx="7">
                  <c:v>0.39</c:v>
                </c:pt>
                <c:pt idx="8">
                  <c:v>1.23</c:v>
                </c:pt>
                <c:pt idx="9">
                  <c:v>2.91</c:v>
                </c:pt>
                <c:pt idx="10">
                  <c:v>5.57</c:v>
                </c:pt>
                <c:pt idx="11">
                  <c:v>9.16</c:v>
                </c:pt>
                <c:pt idx="12">
                  <c:v>13.4</c:v>
                </c:pt>
                <c:pt idx="13">
                  <c:v>18.100000000000001</c:v>
                </c:pt>
                <c:pt idx="14">
                  <c:v>22.6</c:v>
                </c:pt>
                <c:pt idx="15">
                  <c:v>26.9</c:v>
                </c:pt>
                <c:pt idx="16">
                  <c:v>30.5</c:v>
                </c:pt>
                <c:pt idx="17">
                  <c:v>33.299999999999997</c:v>
                </c:pt>
                <c:pt idx="18">
                  <c:v>35.299999999999997</c:v>
                </c:pt>
                <c:pt idx="19">
                  <c:v>36.4</c:v>
                </c:pt>
                <c:pt idx="20">
                  <c:v>36.799999999999997</c:v>
                </c:pt>
                <c:pt idx="21">
                  <c:v>36.5</c:v>
                </c:pt>
                <c:pt idx="22">
                  <c:v>35.6</c:v>
                </c:pt>
                <c:pt idx="23">
                  <c:v>34.200000000000003</c:v>
                </c:pt>
                <c:pt idx="24">
                  <c:v>32.4</c:v>
                </c:pt>
                <c:pt idx="25">
                  <c:v>30.5</c:v>
                </c:pt>
                <c:pt idx="26">
                  <c:v>28.3</c:v>
                </c:pt>
                <c:pt idx="27">
                  <c:v>26.1</c:v>
                </c:pt>
                <c:pt idx="28">
                  <c:v>23.9</c:v>
                </c:pt>
                <c:pt idx="29">
                  <c:v>21.7</c:v>
                </c:pt>
                <c:pt idx="30">
                  <c:v>19.600000000000001</c:v>
                </c:pt>
                <c:pt idx="31">
                  <c:v>17.600000000000001</c:v>
                </c:pt>
                <c:pt idx="32">
                  <c:v>15.7</c:v>
                </c:pt>
                <c:pt idx="33">
                  <c:v>14</c:v>
                </c:pt>
                <c:pt idx="34">
                  <c:v>12.4</c:v>
                </c:pt>
                <c:pt idx="35">
                  <c:v>10.9</c:v>
                </c:pt>
                <c:pt idx="36">
                  <c:v>9.6199999999999992</c:v>
                </c:pt>
                <c:pt idx="37">
                  <c:v>8.43</c:v>
                </c:pt>
                <c:pt idx="38">
                  <c:v>7.37</c:v>
                </c:pt>
                <c:pt idx="39">
                  <c:v>6.43</c:v>
                </c:pt>
                <c:pt idx="40">
                  <c:v>5.6</c:v>
                </c:pt>
                <c:pt idx="41">
                  <c:v>4.8600000000000003</c:v>
                </c:pt>
                <c:pt idx="42">
                  <c:v>4.22</c:v>
                </c:pt>
                <c:pt idx="43">
                  <c:v>3.66</c:v>
                </c:pt>
                <c:pt idx="44">
                  <c:v>3.17</c:v>
                </c:pt>
                <c:pt idx="45">
                  <c:v>2.74</c:v>
                </c:pt>
                <c:pt idx="46">
                  <c:v>2.38</c:v>
                </c:pt>
                <c:pt idx="47">
                  <c:v>2.06</c:v>
                </c:pt>
                <c:pt idx="48">
                  <c:v>1.79</c:v>
                </c:pt>
                <c:pt idx="49">
                  <c:v>1.56</c:v>
                </c:pt>
                <c:pt idx="50">
                  <c:v>1.36</c:v>
                </c:pt>
                <c:pt idx="51">
                  <c:v>1.19</c:v>
                </c:pt>
                <c:pt idx="52">
                  <c:v>1.04</c:v>
                </c:pt>
                <c:pt idx="53">
                  <c:v>0.92</c:v>
                </c:pt>
                <c:pt idx="54">
                  <c:v>0.82</c:v>
                </c:pt>
                <c:pt idx="55">
                  <c:v>0.73</c:v>
                </c:pt>
                <c:pt idx="56">
                  <c:v>0.65</c:v>
                </c:pt>
                <c:pt idx="57">
                  <c:v>0.57999999999999996</c:v>
                </c:pt>
                <c:pt idx="58">
                  <c:v>0.53</c:v>
                </c:pt>
                <c:pt idx="59">
                  <c:v>0.48</c:v>
                </c:pt>
                <c:pt idx="60">
                  <c:v>0.44</c:v>
                </c:pt>
                <c:pt idx="61">
                  <c:v>0.4</c:v>
                </c:pt>
                <c:pt idx="62">
                  <c:v>0.34</c:v>
                </c:pt>
                <c:pt idx="63">
                  <c:v>0.25</c:v>
                </c:pt>
                <c:pt idx="64">
                  <c:v>0.17</c:v>
                </c:pt>
                <c:pt idx="65">
                  <c:v>0.12</c:v>
                </c:pt>
                <c:pt idx="66">
                  <c:v>0.09</c:v>
                </c:pt>
                <c:pt idx="67">
                  <c:v>7.0000000000000007E-2</c:v>
                </c:pt>
                <c:pt idx="68">
                  <c:v>0.06</c:v>
                </c:pt>
                <c:pt idx="69">
                  <c:v>0.05</c:v>
                </c:pt>
                <c:pt idx="70">
                  <c:v>0.04</c:v>
                </c:pt>
                <c:pt idx="71">
                  <c:v>0.04</c:v>
                </c:pt>
              </c:numCache>
            </c:numRef>
          </c:yVal>
        </c:ser>
        <c:ser>
          <c:idx val="1"/>
          <c:order val="1"/>
          <c:tx>
            <c:strRef>
              <c:f>'PČ3_Průběh PKV1000 data'!$D$5</c:f>
              <c:strCache>
                <c:ptCount val="1"/>
                <c:pt idx="0">
                  <c:v>QN1000 (m3/s)</c:v>
                </c:pt>
              </c:strCache>
            </c:strRef>
          </c:tx>
          <c:marker>
            <c:symbol val="none"/>
          </c:marker>
          <c:xVal>
            <c:numRef>
              <c:f>'PČ3_Průběh PKV1000 data'!$A$6:$A$77</c:f>
              <c:numCache>
                <c:formatCode>#,##0.00</c:formatCode>
                <c:ptCount val="7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</c:numCache>
            </c:numRef>
          </c:xVal>
          <c:yVal>
            <c:numRef>
              <c:f>'PČ3_Průběh PKV1000 data'!$D$6:$D$77</c:f>
              <c:numCache>
                <c:formatCode>0.00</c:formatCode>
                <c:ptCount val="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1.1322737734809112E-2</c:v>
                </c:pt>
                <c:pt idx="6">
                  <c:v>9.2698282254167472E-2</c:v>
                </c:pt>
                <c:pt idx="7">
                  <c:v>0.46222148032057747</c:v>
                </c:pt>
                <c:pt idx="8">
                  <c:v>1.4903147862104331</c:v>
                </c:pt>
                <c:pt idx="9">
                  <c:v>3.6028500254930131</c:v>
                </c:pt>
                <c:pt idx="10">
                  <c:v>7.0435298365773509</c:v>
                </c:pt>
                <c:pt idx="11">
                  <c:v>11.825581083187322</c:v>
                </c:pt>
                <c:pt idx="12">
                  <c:v>17.653924555146101</c:v>
                </c:pt>
                <c:pt idx="13">
                  <c:v>24.324803780011681</c:v>
                </c:pt>
                <c:pt idx="14">
                  <c:v>30.970284385872059</c:v>
                </c:pt>
                <c:pt idx="15">
                  <c:v>37.574493519909524</c:v>
                </c:pt>
                <c:pt idx="16">
                  <c:v>43.409920291736931</c:v>
                </c:pt>
                <c:pt idx="17">
                  <c:v>48.27603663350876</c:v>
                </c:pt>
                <c:pt idx="18">
                  <c:v>52.109351133954185</c:v>
                </c:pt>
                <c:pt idx="19">
                  <c:v>54.69610834787963</c:v>
                </c:pt>
                <c:pt idx="20">
                  <c:v>56.270699456390119</c:v>
                </c:pt>
                <c:pt idx="21">
                  <c:v>55.440586871901246</c:v>
                </c:pt>
                <c:pt idx="22">
                  <c:v>53.711332061232454</c:v>
                </c:pt>
                <c:pt idx="23">
                  <c:v>51.251106892254697</c:v>
                </c:pt>
                <c:pt idx="24">
                  <c:v>48.224013270577927</c:v>
                </c:pt>
                <c:pt idx="25">
                  <c:v>45.085727252683554</c:v>
                </c:pt>
                <c:pt idx="26">
                  <c:v>41.545692178265398</c:v>
                </c:pt>
                <c:pt idx="27">
                  <c:v>38.050426688717714</c:v>
                </c:pt>
                <c:pt idx="28">
                  <c:v>34.599930784040474</c:v>
                </c:pt>
                <c:pt idx="29">
                  <c:v>31.194204464233707</c:v>
                </c:pt>
                <c:pt idx="30">
                  <c:v>27.975982333037393</c:v>
                </c:pt>
                <c:pt idx="31">
                  <c:v>24.94221191875581</c:v>
                </c:pt>
                <c:pt idx="32">
                  <c:v>22.089840749693249</c:v>
                </c:pt>
                <c:pt idx="33">
                  <c:v>19.555498486198271</c:v>
                </c:pt>
                <c:pt idx="34">
                  <c:v>17.194415543400414</c:v>
                </c:pt>
                <c:pt idx="35">
                  <c:v>15.003539449603961</c:v>
                </c:pt>
                <c:pt idx="36">
                  <c:v>13.143773325531475</c:v>
                </c:pt>
                <c:pt idx="37">
                  <c:v>11.432105912734064</c:v>
                </c:pt>
                <c:pt idx="38">
                  <c:v>9.9196278583728255</c:v>
                </c:pt>
                <c:pt idx="39">
                  <c:v>8.5890132303780415</c:v>
                </c:pt>
                <c:pt idx="40">
                  <c:v>7.423343092906098</c:v>
                </c:pt>
                <c:pt idx="41">
                  <c:v>6.3929512855872375</c:v>
                </c:pt>
                <c:pt idx="42">
                  <c:v>5.5081430555910265</c:v>
                </c:pt>
                <c:pt idx="43">
                  <c:v>4.7399644859433785</c:v>
                </c:pt>
                <c:pt idx="44">
                  <c:v>4.0731246257050522</c:v>
                </c:pt>
                <c:pt idx="45">
                  <c:v>3.4927395201629086</c:v>
                </c:pt>
                <c:pt idx="46">
                  <c:v>3.0096231617691371</c:v>
                </c:pt>
                <c:pt idx="47">
                  <c:v>2.5840076410974562</c:v>
                </c:pt>
                <c:pt idx="48">
                  <c:v>2.2271139468261496</c:v>
                </c:pt>
                <c:pt idx="49">
                  <c:v>1.9250756148073147</c:v>
                </c:pt>
                <c:pt idx="50">
                  <c:v>1.6644331771191434</c:v>
                </c:pt>
                <c:pt idx="51">
                  <c:v>1.4442708922529206</c:v>
                </c:pt>
                <c:pt idx="52">
                  <c:v>1.251638037569458</c:v>
                </c:pt>
                <c:pt idx="53">
                  <c:v>1.0978573508035636</c:v>
                </c:pt>
                <c:pt idx="54">
                  <c:v>0.97018160742909609</c:v>
                </c:pt>
                <c:pt idx="55">
                  <c:v>0.85627057914600824</c:v>
                </c:pt>
                <c:pt idx="56">
                  <c:v>0.7558190187847289</c:v>
                </c:pt>
                <c:pt idx="57">
                  <c:v>0.66852167917568661</c:v>
                </c:pt>
                <c:pt idx="58">
                  <c:v>0.60549779994064312</c:v>
                </c:pt>
                <c:pt idx="59">
                  <c:v>0.54349141127083733</c:v>
                </c:pt>
                <c:pt idx="60">
                  <c:v>0.49372350184455466</c:v>
                </c:pt>
                <c:pt idx="61">
                  <c:v>0.44476958487046225</c:v>
                </c:pt>
                <c:pt idx="62">
                  <c:v>0.37459467921808448</c:v>
                </c:pt>
                <c:pt idx="63">
                  <c:v>0.27289353771784997</c:v>
                </c:pt>
                <c:pt idx="64">
                  <c:v>0.18383787168723378</c:v>
                </c:pt>
                <c:pt idx="65">
                  <c:v>0.12854692074799734</c:v>
                </c:pt>
                <c:pt idx="66">
                  <c:v>9.5494449052283992E-2</c:v>
                </c:pt>
                <c:pt idx="67">
                  <c:v>7.356121697833222E-2</c:v>
                </c:pt>
                <c:pt idx="68">
                  <c:v>6.2441977356570665E-2</c:v>
                </c:pt>
                <c:pt idx="69">
                  <c:v>5.1526235847856677E-2</c:v>
                </c:pt>
                <c:pt idx="70">
                  <c:v>4.0813992452190216E-2</c:v>
                </c:pt>
                <c:pt idx="71">
                  <c:v>4.0406996226095108E-2</c:v>
                </c:pt>
              </c:numCache>
            </c:numRef>
          </c:yVal>
        </c:ser>
        <c:axId val="80670080"/>
        <c:axId val="80823808"/>
      </c:scatterChart>
      <c:valAx>
        <c:axId val="80670080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t (hod)</a:t>
                </a:r>
              </a:p>
            </c:rich>
          </c:tx>
          <c:layout/>
        </c:title>
        <c:numFmt formatCode="#,##0.00" sourceLinked="1"/>
        <c:majorTickMark val="none"/>
        <c:tickLblPos val="nextTo"/>
        <c:spPr>
          <a:ln w="25400">
            <a:solidFill>
              <a:schemeClr val="tx1"/>
            </a:solidFill>
          </a:ln>
        </c:spPr>
        <c:crossAx val="80823808"/>
        <c:crosses val="autoZero"/>
        <c:crossBetween val="midCat"/>
      </c:valAx>
      <c:valAx>
        <c:axId val="80823808"/>
        <c:scaling>
          <c:orientation val="minMax"/>
        </c:scaling>
        <c:axPos val="l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Průtok Q (m3/s)</a:t>
                </a:r>
              </a:p>
            </c:rich>
          </c:tx>
          <c:layout/>
        </c:title>
        <c:numFmt formatCode="0.00" sourceLinked="1"/>
        <c:tickLblPos val="nextTo"/>
        <c:spPr>
          <a:ln w="19050">
            <a:solidFill>
              <a:schemeClr val="tx1"/>
            </a:solidFill>
          </a:ln>
        </c:spPr>
        <c:crossAx val="80670080"/>
        <c:crosses val="autoZero"/>
        <c:crossBetween val="midCat"/>
      </c:valAx>
    </c:plotArea>
    <c:legend>
      <c:legendPos val="r"/>
      <c:layout/>
    </c:legend>
    <c:plotVisOnly val="1"/>
  </c:chart>
  <c:spPr>
    <a:solidFill>
      <a:schemeClr val="tx2">
        <a:lumMod val="20000"/>
        <a:lumOff val="80000"/>
      </a:schemeClr>
    </a:solidFill>
    <a:ln w="25400" cap="flat" cmpd="sng" algn="ctr">
      <a:solidFill>
        <a:schemeClr val="dk1"/>
      </a:solidFill>
      <a:prstDash val="solid"/>
    </a:ln>
    <a:effectLst>
      <a:glow rad="101600">
        <a:schemeClr val="accent5">
          <a:satMod val="175000"/>
          <a:alpha val="40000"/>
        </a:schemeClr>
      </a:glow>
    </a:effectLst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cs-CZ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 sz="1800" b="1" i="0" baseline="0"/>
              <a:t>GRAF - </a:t>
            </a:r>
            <a:r>
              <a:rPr lang="en-US" sz="1800" b="1" i="0" baseline="0"/>
              <a:t>P</a:t>
            </a:r>
            <a:r>
              <a:rPr lang="cs-CZ" sz="1800" b="1" i="0" baseline="0"/>
              <a:t>růběhy povodňových vln - porovnání starších dat ČHMÚ</a:t>
            </a:r>
            <a:endParaRPr lang="en-US" sz="1800" b="1" i="0" baseline="0"/>
          </a:p>
        </c:rich>
      </c:tx>
      <c:layout/>
    </c:title>
    <c:plotArea>
      <c:layout/>
      <c:scatterChart>
        <c:scatterStyle val="lineMarker"/>
        <c:ser>
          <c:idx val="2"/>
          <c:order val="0"/>
          <c:tx>
            <c:strRef>
              <c:f>'PČ3_Průběh PKV1000 data'!$B$5</c:f>
              <c:strCache>
                <c:ptCount val="1"/>
                <c:pt idx="0">
                  <c:v>QN100 (m3/s)</c:v>
                </c:pt>
              </c:strCache>
            </c:strRef>
          </c:tx>
          <c:spPr>
            <a:ln>
              <a:solidFill>
                <a:srgbClr val="4F81BD"/>
              </a:solidFill>
            </a:ln>
          </c:spPr>
          <c:marker>
            <c:symbol val="none"/>
          </c:marker>
          <c:xVal>
            <c:numRef>
              <c:f>'PČ3_Průběh PKV1000 data'!$A$6:$A$77</c:f>
              <c:numCache>
                <c:formatCode>#,##0.00</c:formatCode>
                <c:ptCount val="7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</c:numCache>
            </c:numRef>
          </c:xVal>
          <c:yVal>
            <c:numRef>
              <c:f>'PČ3_Průběh PKV1000 data'!$B$6:$B$77</c:f>
              <c:numCache>
                <c:formatCode>0.00</c:formatCode>
                <c:ptCount val="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0.01</c:v>
                </c:pt>
                <c:pt idx="6">
                  <c:v>0.08</c:v>
                </c:pt>
                <c:pt idx="7">
                  <c:v>0.39</c:v>
                </c:pt>
                <c:pt idx="8">
                  <c:v>1.23</c:v>
                </c:pt>
                <c:pt idx="9">
                  <c:v>2.91</c:v>
                </c:pt>
                <c:pt idx="10">
                  <c:v>5.57</c:v>
                </c:pt>
                <c:pt idx="11">
                  <c:v>9.16</c:v>
                </c:pt>
                <c:pt idx="12">
                  <c:v>13.4</c:v>
                </c:pt>
                <c:pt idx="13">
                  <c:v>18.100000000000001</c:v>
                </c:pt>
                <c:pt idx="14">
                  <c:v>22.6</c:v>
                </c:pt>
                <c:pt idx="15">
                  <c:v>26.9</c:v>
                </c:pt>
                <c:pt idx="16">
                  <c:v>30.5</c:v>
                </c:pt>
                <c:pt idx="17">
                  <c:v>33.299999999999997</c:v>
                </c:pt>
                <c:pt idx="18">
                  <c:v>35.299999999999997</c:v>
                </c:pt>
                <c:pt idx="19">
                  <c:v>36.4</c:v>
                </c:pt>
                <c:pt idx="20">
                  <c:v>36.799999999999997</c:v>
                </c:pt>
                <c:pt idx="21">
                  <c:v>36.5</c:v>
                </c:pt>
                <c:pt idx="22">
                  <c:v>35.6</c:v>
                </c:pt>
                <c:pt idx="23">
                  <c:v>34.200000000000003</c:v>
                </c:pt>
                <c:pt idx="24">
                  <c:v>32.4</c:v>
                </c:pt>
                <c:pt idx="25">
                  <c:v>30.5</c:v>
                </c:pt>
                <c:pt idx="26">
                  <c:v>28.3</c:v>
                </c:pt>
                <c:pt idx="27">
                  <c:v>26.1</c:v>
                </c:pt>
                <c:pt idx="28">
                  <c:v>23.9</c:v>
                </c:pt>
                <c:pt idx="29">
                  <c:v>21.7</c:v>
                </c:pt>
                <c:pt idx="30">
                  <c:v>19.600000000000001</c:v>
                </c:pt>
                <c:pt idx="31">
                  <c:v>17.600000000000001</c:v>
                </c:pt>
                <c:pt idx="32">
                  <c:v>15.7</c:v>
                </c:pt>
                <c:pt idx="33">
                  <c:v>14</c:v>
                </c:pt>
                <c:pt idx="34">
                  <c:v>12.4</c:v>
                </c:pt>
                <c:pt idx="35">
                  <c:v>10.9</c:v>
                </c:pt>
                <c:pt idx="36">
                  <c:v>9.6199999999999992</c:v>
                </c:pt>
                <c:pt idx="37">
                  <c:v>8.43</c:v>
                </c:pt>
                <c:pt idx="38">
                  <c:v>7.37</c:v>
                </c:pt>
                <c:pt idx="39">
                  <c:v>6.43</c:v>
                </c:pt>
                <c:pt idx="40">
                  <c:v>5.6</c:v>
                </c:pt>
                <c:pt idx="41">
                  <c:v>4.8600000000000003</c:v>
                </c:pt>
                <c:pt idx="42">
                  <c:v>4.22</c:v>
                </c:pt>
                <c:pt idx="43">
                  <c:v>3.66</c:v>
                </c:pt>
                <c:pt idx="44">
                  <c:v>3.17</c:v>
                </c:pt>
                <c:pt idx="45">
                  <c:v>2.74</c:v>
                </c:pt>
                <c:pt idx="46">
                  <c:v>2.38</c:v>
                </c:pt>
                <c:pt idx="47">
                  <c:v>2.06</c:v>
                </c:pt>
                <c:pt idx="48">
                  <c:v>1.79</c:v>
                </c:pt>
                <c:pt idx="49">
                  <c:v>1.56</c:v>
                </c:pt>
                <c:pt idx="50">
                  <c:v>1.36</c:v>
                </c:pt>
                <c:pt idx="51">
                  <c:v>1.19</c:v>
                </c:pt>
                <c:pt idx="52">
                  <c:v>1.04</c:v>
                </c:pt>
                <c:pt idx="53">
                  <c:v>0.92</c:v>
                </c:pt>
                <c:pt idx="54">
                  <c:v>0.82</c:v>
                </c:pt>
                <c:pt idx="55">
                  <c:v>0.73</c:v>
                </c:pt>
                <c:pt idx="56">
                  <c:v>0.65</c:v>
                </c:pt>
                <c:pt idx="57">
                  <c:v>0.57999999999999996</c:v>
                </c:pt>
                <c:pt idx="58">
                  <c:v>0.53</c:v>
                </c:pt>
                <c:pt idx="59">
                  <c:v>0.48</c:v>
                </c:pt>
                <c:pt idx="60">
                  <c:v>0.44</c:v>
                </c:pt>
                <c:pt idx="61">
                  <c:v>0.4</c:v>
                </c:pt>
                <c:pt idx="62">
                  <c:v>0.34</c:v>
                </c:pt>
                <c:pt idx="63">
                  <c:v>0.25</c:v>
                </c:pt>
                <c:pt idx="64">
                  <c:v>0.17</c:v>
                </c:pt>
                <c:pt idx="65">
                  <c:v>0.12</c:v>
                </c:pt>
                <c:pt idx="66">
                  <c:v>0.09</c:v>
                </c:pt>
                <c:pt idx="67">
                  <c:v>7.0000000000000007E-2</c:v>
                </c:pt>
                <c:pt idx="68">
                  <c:v>0.06</c:v>
                </c:pt>
                <c:pt idx="69">
                  <c:v>0.05</c:v>
                </c:pt>
                <c:pt idx="70">
                  <c:v>0.04</c:v>
                </c:pt>
                <c:pt idx="71">
                  <c:v>0.04</c:v>
                </c:pt>
              </c:numCache>
            </c:numRef>
          </c:yVal>
        </c:ser>
        <c:ser>
          <c:idx val="3"/>
          <c:order val="1"/>
          <c:tx>
            <c:strRef>
              <c:f>'PČ3_Průběh PKV1000 data'!$D$5</c:f>
              <c:strCache>
                <c:ptCount val="1"/>
                <c:pt idx="0">
                  <c:v>QN1000 (m3/s)</c:v>
                </c:pt>
              </c:strCache>
            </c:strRef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'PČ3_Průběh PKV1000 data'!$A$6:$A$77</c:f>
              <c:numCache>
                <c:formatCode>#,##0.00</c:formatCode>
                <c:ptCount val="7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</c:numCache>
            </c:numRef>
          </c:xVal>
          <c:yVal>
            <c:numRef>
              <c:f>'PČ3_Průběh PKV1000 data'!$D$6:$D$77</c:f>
              <c:numCache>
                <c:formatCode>0.00</c:formatCode>
                <c:ptCount val="7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1.1322737734809112E-2</c:v>
                </c:pt>
                <c:pt idx="6">
                  <c:v>9.2698282254167472E-2</c:v>
                </c:pt>
                <c:pt idx="7">
                  <c:v>0.46222148032057747</c:v>
                </c:pt>
                <c:pt idx="8">
                  <c:v>1.4903147862104331</c:v>
                </c:pt>
                <c:pt idx="9">
                  <c:v>3.6028500254930131</c:v>
                </c:pt>
                <c:pt idx="10">
                  <c:v>7.0435298365773509</c:v>
                </c:pt>
                <c:pt idx="11">
                  <c:v>11.825581083187322</c:v>
                </c:pt>
                <c:pt idx="12">
                  <c:v>17.653924555146101</c:v>
                </c:pt>
                <c:pt idx="13">
                  <c:v>24.324803780011681</c:v>
                </c:pt>
                <c:pt idx="14">
                  <c:v>30.970284385872059</c:v>
                </c:pt>
                <c:pt idx="15">
                  <c:v>37.574493519909524</c:v>
                </c:pt>
                <c:pt idx="16">
                  <c:v>43.409920291736931</c:v>
                </c:pt>
                <c:pt idx="17">
                  <c:v>48.27603663350876</c:v>
                </c:pt>
                <c:pt idx="18">
                  <c:v>52.109351133954185</c:v>
                </c:pt>
                <c:pt idx="19">
                  <c:v>54.69610834787963</c:v>
                </c:pt>
                <c:pt idx="20">
                  <c:v>56.270699456390119</c:v>
                </c:pt>
                <c:pt idx="21">
                  <c:v>55.440586871901246</c:v>
                </c:pt>
                <c:pt idx="22">
                  <c:v>53.711332061232454</c:v>
                </c:pt>
                <c:pt idx="23">
                  <c:v>51.251106892254697</c:v>
                </c:pt>
                <c:pt idx="24">
                  <c:v>48.224013270577927</c:v>
                </c:pt>
                <c:pt idx="25">
                  <c:v>45.085727252683554</c:v>
                </c:pt>
                <c:pt idx="26">
                  <c:v>41.545692178265398</c:v>
                </c:pt>
                <c:pt idx="27">
                  <c:v>38.050426688717714</c:v>
                </c:pt>
                <c:pt idx="28">
                  <c:v>34.599930784040474</c:v>
                </c:pt>
                <c:pt idx="29">
                  <c:v>31.194204464233707</c:v>
                </c:pt>
                <c:pt idx="30">
                  <c:v>27.975982333037393</c:v>
                </c:pt>
                <c:pt idx="31">
                  <c:v>24.94221191875581</c:v>
                </c:pt>
                <c:pt idx="32">
                  <c:v>22.089840749693249</c:v>
                </c:pt>
                <c:pt idx="33">
                  <c:v>19.555498486198271</c:v>
                </c:pt>
                <c:pt idx="34">
                  <c:v>17.194415543400414</c:v>
                </c:pt>
                <c:pt idx="35">
                  <c:v>15.003539449603961</c:v>
                </c:pt>
                <c:pt idx="36">
                  <c:v>13.143773325531475</c:v>
                </c:pt>
                <c:pt idx="37">
                  <c:v>11.432105912734064</c:v>
                </c:pt>
                <c:pt idx="38">
                  <c:v>9.9196278583728255</c:v>
                </c:pt>
                <c:pt idx="39">
                  <c:v>8.5890132303780415</c:v>
                </c:pt>
                <c:pt idx="40">
                  <c:v>7.423343092906098</c:v>
                </c:pt>
                <c:pt idx="41">
                  <c:v>6.3929512855872375</c:v>
                </c:pt>
                <c:pt idx="42">
                  <c:v>5.5081430555910265</c:v>
                </c:pt>
                <c:pt idx="43">
                  <c:v>4.7399644859433785</c:v>
                </c:pt>
                <c:pt idx="44">
                  <c:v>4.0731246257050522</c:v>
                </c:pt>
                <c:pt idx="45">
                  <c:v>3.4927395201629086</c:v>
                </c:pt>
                <c:pt idx="46">
                  <c:v>3.0096231617691371</c:v>
                </c:pt>
                <c:pt idx="47">
                  <c:v>2.5840076410974562</c:v>
                </c:pt>
                <c:pt idx="48">
                  <c:v>2.2271139468261496</c:v>
                </c:pt>
                <c:pt idx="49">
                  <c:v>1.9250756148073147</c:v>
                </c:pt>
                <c:pt idx="50">
                  <c:v>1.6644331771191434</c:v>
                </c:pt>
                <c:pt idx="51">
                  <c:v>1.4442708922529206</c:v>
                </c:pt>
                <c:pt idx="52">
                  <c:v>1.251638037569458</c:v>
                </c:pt>
                <c:pt idx="53">
                  <c:v>1.0978573508035636</c:v>
                </c:pt>
                <c:pt idx="54">
                  <c:v>0.97018160742909609</c:v>
                </c:pt>
                <c:pt idx="55">
                  <c:v>0.85627057914600824</c:v>
                </c:pt>
                <c:pt idx="56">
                  <c:v>0.7558190187847289</c:v>
                </c:pt>
                <c:pt idx="57">
                  <c:v>0.66852167917568661</c:v>
                </c:pt>
                <c:pt idx="58">
                  <c:v>0.60549779994064312</c:v>
                </c:pt>
                <c:pt idx="59">
                  <c:v>0.54349141127083733</c:v>
                </c:pt>
                <c:pt idx="60">
                  <c:v>0.49372350184455466</c:v>
                </c:pt>
                <c:pt idx="61">
                  <c:v>0.44476958487046225</c:v>
                </c:pt>
                <c:pt idx="62">
                  <c:v>0.37459467921808448</c:v>
                </c:pt>
                <c:pt idx="63">
                  <c:v>0.27289353771784997</c:v>
                </c:pt>
                <c:pt idx="64">
                  <c:v>0.18383787168723378</c:v>
                </c:pt>
                <c:pt idx="65">
                  <c:v>0.12854692074799734</c:v>
                </c:pt>
                <c:pt idx="66">
                  <c:v>9.5494449052283992E-2</c:v>
                </c:pt>
                <c:pt idx="67">
                  <c:v>7.356121697833222E-2</c:v>
                </c:pt>
                <c:pt idx="68">
                  <c:v>6.2441977356570665E-2</c:v>
                </c:pt>
                <c:pt idx="69">
                  <c:v>5.1526235847856677E-2</c:v>
                </c:pt>
                <c:pt idx="70">
                  <c:v>4.0813992452190216E-2</c:v>
                </c:pt>
                <c:pt idx="71">
                  <c:v>4.0406996226095108E-2</c:v>
                </c:pt>
              </c:numCache>
            </c:numRef>
          </c:yVal>
        </c:ser>
        <c:ser>
          <c:idx val="0"/>
          <c:order val="2"/>
          <c:tx>
            <c:strRef>
              <c:f>'PČ3_Průběh PKV1000 data'!$N$5</c:f>
              <c:strCache>
                <c:ptCount val="1"/>
                <c:pt idx="0">
                  <c:v>Q100 (m3/s)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'PČ3_Průběh PKV1000 data'!$M$6:$M$42</c:f>
              <c:numCache>
                <c:formatCode>#,##0.00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'PČ3_Průběh PKV1000 data'!$N$6:$N$42</c:f>
              <c:numCache>
                <c:formatCode>#,##0.00</c:formatCode>
                <c:ptCount val="37"/>
                <c:pt idx="0">
                  <c:v>0.2</c:v>
                </c:pt>
                <c:pt idx="1">
                  <c:v>0.2</c:v>
                </c:pt>
                <c:pt idx="2">
                  <c:v>0.2</c:v>
                </c:pt>
                <c:pt idx="3">
                  <c:v>0.2</c:v>
                </c:pt>
                <c:pt idx="4">
                  <c:v>0.25</c:v>
                </c:pt>
                <c:pt idx="5">
                  <c:v>0.28999999999999998</c:v>
                </c:pt>
                <c:pt idx="6">
                  <c:v>1.53</c:v>
                </c:pt>
                <c:pt idx="7">
                  <c:v>6.92</c:v>
                </c:pt>
                <c:pt idx="8">
                  <c:v>17.100000000000001</c:v>
                </c:pt>
                <c:pt idx="9">
                  <c:v>26.9</c:v>
                </c:pt>
                <c:pt idx="10">
                  <c:v>30.6</c:v>
                </c:pt>
                <c:pt idx="11">
                  <c:v>30</c:v>
                </c:pt>
                <c:pt idx="12">
                  <c:v>28.5</c:v>
                </c:pt>
                <c:pt idx="13">
                  <c:v>26.3</c:v>
                </c:pt>
                <c:pt idx="14">
                  <c:v>23.9</c:v>
                </c:pt>
                <c:pt idx="15">
                  <c:v>21.3</c:v>
                </c:pt>
                <c:pt idx="16">
                  <c:v>18.8</c:v>
                </c:pt>
                <c:pt idx="17">
                  <c:v>16.399999999999999</c:v>
                </c:pt>
                <c:pt idx="18">
                  <c:v>14.2</c:v>
                </c:pt>
                <c:pt idx="19">
                  <c:v>12.2</c:v>
                </c:pt>
                <c:pt idx="20">
                  <c:v>10.4</c:v>
                </c:pt>
                <c:pt idx="21">
                  <c:v>8.82</c:v>
                </c:pt>
                <c:pt idx="22">
                  <c:v>7.46</c:v>
                </c:pt>
                <c:pt idx="23">
                  <c:v>6.29</c:v>
                </c:pt>
                <c:pt idx="24">
                  <c:v>5.29</c:v>
                </c:pt>
                <c:pt idx="25">
                  <c:v>4.45</c:v>
                </c:pt>
                <c:pt idx="26">
                  <c:v>3.73</c:v>
                </c:pt>
                <c:pt idx="27">
                  <c:v>3.12</c:v>
                </c:pt>
                <c:pt idx="28">
                  <c:v>2.62</c:v>
                </c:pt>
                <c:pt idx="29">
                  <c:v>2.2000000000000002</c:v>
                </c:pt>
                <c:pt idx="30">
                  <c:v>1.85</c:v>
                </c:pt>
                <c:pt idx="31">
                  <c:v>1.55</c:v>
                </c:pt>
                <c:pt idx="32">
                  <c:v>1.31</c:v>
                </c:pt>
                <c:pt idx="33">
                  <c:v>1.1100000000000001</c:v>
                </c:pt>
                <c:pt idx="34">
                  <c:v>0.95</c:v>
                </c:pt>
                <c:pt idx="35">
                  <c:v>0.81</c:v>
                </c:pt>
                <c:pt idx="36">
                  <c:v>0.7</c:v>
                </c:pt>
              </c:numCache>
            </c:numRef>
          </c:yVal>
        </c:ser>
        <c:ser>
          <c:idx val="1"/>
          <c:order val="3"/>
          <c:tx>
            <c:strRef>
              <c:f>'PČ3_Průběh PKV1000 data'!$P$5</c:f>
              <c:strCache>
                <c:ptCount val="1"/>
                <c:pt idx="0">
                  <c:v>Q1000 (m3/s)</c:v>
                </c:pt>
              </c:strCache>
            </c:strRef>
          </c:tx>
          <c:spPr>
            <a:ln>
              <a:solidFill>
                <a:srgbClr val="7030A0"/>
              </a:solidFill>
            </a:ln>
          </c:spPr>
          <c:marker>
            <c:symbol val="none"/>
          </c:marker>
          <c:xVal>
            <c:numRef>
              <c:f>'PČ3_Průběh PKV1000 data'!$M$6:$M$42</c:f>
              <c:numCache>
                <c:formatCode>#,##0.00</c:formatCode>
                <c:ptCount val="37"/>
                <c:pt idx="0">
                  <c:v>0</c:v>
                </c:pt>
                <c:pt idx="1">
                  <c:v>2.5</c:v>
                </c:pt>
                <c:pt idx="2">
                  <c:v>5</c:v>
                </c:pt>
                <c:pt idx="3">
                  <c:v>7.5</c:v>
                </c:pt>
                <c:pt idx="4">
                  <c:v>10</c:v>
                </c:pt>
                <c:pt idx="5">
                  <c:v>12.5</c:v>
                </c:pt>
                <c:pt idx="6">
                  <c:v>15</c:v>
                </c:pt>
                <c:pt idx="7">
                  <c:v>17.5</c:v>
                </c:pt>
                <c:pt idx="8">
                  <c:v>20</c:v>
                </c:pt>
                <c:pt idx="9">
                  <c:v>22.5</c:v>
                </c:pt>
                <c:pt idx="10">
                  <c:v>25</c:v>
                </c:pt>
                <c:pt idx="11">
                  <c:v>27.5</c:v>
                </c:pt>
                <c:pt idx="12">
                  <c:v>30</c:v>
                </c:pt>
                <c:pt idx="13">
                  <c:v>32.5</c:v>
                </c:pt>
                <c:pt idx="14">
                  <c:v>35</c:v>
                </c:pt>
                <c:pt idx="15">
                  <c:v>37.5</c:v>
                </c:pt>
                <c:pt idx="16">
                  <c:v>40</c:v>
                </c:pt>
                <c:pt idx="17">
                  <c:v>42.5</c:v>
                </c:pt>
                <c:pt idx="18">
                  <c:v>45</c:v>
                </c:pt>
                <c:pt idx="19">
                  <c:v>47.5</c:v>
                </c:pt>
                <c:pt idx="20">
                  <c:v>50</c:v>
                </c:pt>
                <c:pt idx="21">
                  <c:v>52.5</c:v>
                </c:pt>
                <c:pt idx="22">
                  <c:v>55</c:v>
                </c:pt>
                <c:pt idx="23">
                  <c:v>57.5</c:v>
                </c:pt>
                <c:pt idx="24">
                  <c:v>60</c:v>
                </c:pt>
                <c:pt idx="25">
                  <c:v>62.5</c:v>
                </c:pt>
                <c:pt idx="26">
                  <c:v>65</c:v>
                </c:pt>
                <c:pt idx="27">
                  <c:v>67.5</c:v>
                </c:pt>
                <c:pt idx="28">
                  <c:v>70</c:v>
                </c:pt>
                <c:pt idx="29">
                  <c:v>72.5</c:v>
                </c:pt>
                <c:pt idx="30">
                  <c:v>75</c:v>
                </c:pt>
                <c:pt idx="31">
                  <c:v>77.5</c:v>
                </c:pt>
                <c:pt idx="32">
                  <c:v>80</c:v>
                </c:pt>
                <c:pt idx="33">
                  <c:v>82.5</c:v>
                </c:pt>
                <c:pt idx="34">
                  <c:v>85</c:v>
                </c:pt>
                <c:pt idx="35">
                  <c:v>87.5</c:v>
                </c:pt>
                <c:pt idx="36">
                  <c:v>90</c:v>
                </c:pt>
              </c:numCache>
            </c:numRef>
          </c:xVal>
          <c:yVal>
            <c:numRef>
              <c:f>'PČ3_Průběh PKV1000 data'!$P$6:$P$42</c:f>
              <c:numCache>
                <c:formatCode>#,##0.00</c:formatCode>
                <c:ptCount val="37"/>
                <c:pt idx="0">
                  <c:v>0.22222220000000001</c:v>
                </c:pt>
                <c:pt idx="1">
                  <c:v>0.22222220000000001</c:v>
                </c:pt>
                <c:pt idx="2">
                  <c:v>0.22222220000000001</c:v>
                </c:pt>
                <c:pt idx="3">
                  <c:v>0.22222220000000001</c:v>
                </c:pt>
                <c:pt idx="4">
                  <c:v>0.27777774999999999</c:v>
                </c:pt>
                <c:pt idx="5">
                  <c:v>0.32222218999999996</c:v>
                </c:pt>
                <c:pt idx="6">
                  <c:v>1.6999998299999999</c:v>
                </c:pt>
                <c:pt idx="7">
                  <c:v>7.6888881199999997</c:v>
                </c:pt>
                <c:pt idx="8">
                  <c:v>18.999998100000003</c:v>
                </c:pt>
                <c:pt idx="9">
                  <c:v>29.888885899999998</c:v>
                </c:pt>
                <c:pt idx="10">
                  <c:v>33.999996600000003</c:v>
                </c:pt>
                <c:pt idx="11">
                  <c:v>33.333329999999997</c:v>
                </c:pt>
                <c:pt idx="12">
                  <c:v>31.666663499999999</c:v>
                </c:pt>
                <c:pt idx="13">
                  <c:v>29.222219299999999</c:v>
                </c:pt>
                <c:pt idx="14">
                  <c:v>26.555552899999999</c:v>
                </c:pt>
                <c:pt idx="15">
                  <c:v>23.666664300000001</c:v>
                </c:pt>
                <c:pt idx="16">
                  <c:v>20.888886800000002</c:v>
                </c:pt>
                <c:pt idx="17">
                  <c:v>18.222220399999998</c:v>
                </c:pt>
                <c:pt idx="18">
                  <c:v>15.777776199999998</c:v>
                </c:pt>
                <c:pt idx="19">
                  <c:v>13.5555542</c:v>
                </c:pt>
                <c:pt idx="20">
                  <c:v>11.5555544</c:v>
                </c:pt>
                <c:pt idx="21">
                  <c:v>9.7999990199999996</c:v>
                </c:pt>
                <c:pt idx="22">
                  <c:v>8.2888880599999997</c:v>
                </c:pt>
                <c:pt idx="23">
                  <c:v>6.9888881899999999</c:v>
                </c:pt>
                <c:pt idx="24">
                  <c:v>5.8777771899999998</c:v>
                </c:pt>
                <c:pt idx="25">
                  <c:v>4.9444439500000001</c:v>
                </c:pt>
                <c:pt idx="26">
                  <c:v>4.1444440299999998</c:v>
                </c:pt>
                <c:pt idx="27">
                  <c:v>3.4666663199999999</c:v>
                </c:pt>
                <c:pt idx="28">
                  <c:v>2.9111108200000002</c:v>
                </c:pt>
                <c:pt idx="29">
                  <c:v>2.4444442</c:v>
                </c:pt>
                <c:pt idx="30">
                  <c:v>2.0555553500000001</c:v>
                </c:pt>
                <c:pt idx="31">
                  <c:v>1.7222220500000001</c:v>
                </c:pt>
                <c:pt idx="32">
                  <c:v>1.4555554100000001</c:v>
                </c:pt>
                <c:pt idx="33">
                  <c:v>1.2333332100000001</c:v>
                </c:pt>
                <c:pt idx="34">
                  <c:v>1.05555545</c:v>
                </c:pt>
                <c:pt idx="35">
                  <c:v>0.89999991000000001</c:v>
                </c:pt>
                <c:pt idx="36">
                  <c:v>0.77777769999999991</c:v>
                </c:pt>
              </c:numCache>
            </c:numRef>
          </c:yVal>
        </c:ser>
        <c:axId val="80888192"/>
        <c:axId val="80890112"/>
      </c:scatterChart>
      <c:valAx>
        <c:axId val="80888192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sz="1800" b="1" i="0" baseline="0"/>
                  <a:t>Čas t (hod)</a:t>
                </a:r>
                <a:endParaRPr lang="cs-CZ"/>
              </a:p>
            </c:rich>
          </c:tx>
          <c:layout/>
        </c:title>
        <c:numFmt formatCode="#,##0.00" sourceLinked="1"/>
        <c:tickLblPos val="nextTo"/>
        <c:crossAx val="80890112"/>
        <c:crosses val="autoZero"/>
        <c:crossBetween val="midCat"/>
      </c:valAx>
      <c:valAx>
        <c:axId val="80890112"/>
        <c:scaling>
          <c:orientation val="minMax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1800" b="1" i="0" baseline="0"/>
                  <a:t>Průtok Q (m</a:t>
                </a:r>
                <a:r>
                  <a:rPr lang="cs-CZ" sz="1800" b="1" i="0" baseline="30000"/>
                  <a:t>3</a:t>
                </a:r>
                <a:r>
                  <a:rPr lang="cs-CZ" sz="1800" b="1" i="0" baseline="0"/>
                  <a:t>/s)</a:t>
                </a:r>
                <a:endParaRPr lang="cs-CZ"/>
              </a:p>
            </c:rich>
          </c:tx>
          <c:layout/>
        </c:title>
        <c:numFmt formatCode="0.00" sourceLinked="1"/>
        <c:tickLblPos val="nextTo"/>
        <c:crossAx val="80888192"/>
        <c:crosses val="autoZero"/>
        <c:crossBetween val="midCat"/>
      </c:valAx>
    </c:plotArea>
    <c:legend>
      <c:legendPos val="r"/>
      <c:layout/>
    </c:legend>
    <c:plotVisOnly val="1"/>
  </c:chart>
  <c:spPr>
    <a:solidFill>
      <a:schemeClr val="accent1">
        <a:lumMod val="40000"/>
        <a:lumOff val="60000"/>
      </a:schemeClr>
    </a:solidFill>
    <a:ln w="25400" cap="flat" cmpd="sng" algn="ctr">
      <a:solidFill>
        <a:schemeClr val="dk1"/>
      </a:solidFill>
      <a:prstDash val="solid"/>
    </a:ln>
    <a:effectLst/>
    <a:scene3d>
      <a:camera prst="orthographicFront"/>
      <a:lightRig rig="threePt" dir="t"/>
    </a:scene3d>
    <a:sp3d>
      <a:bevelT prst="slope"/>
    </a:sp3d>
  </c:spPr>
  <c:txPr>
    <a:bodyPr/>
    <a:lstStyle/>
    <a:p>
      <a:pPr>
        <a:defRPr b="1" i="0" baseline="0">
          <a:solidFill>
            <a:schemeClr val="dk1"/>
          </a:solidFill>
          <a:latin typeface="+mn-lt"/>
          <a:ea typeface="+mn-ea"/>
          <a:cs typeface="+mn-cs"/>
        </a:defRPr>
      </a:pPr>
      <a:endParaRPr lang="cs-CZ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2.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'PČ4_STANOVENÍ KPV1000'!$F$5:$F$11</c:f>
              <c:numCache>
                <c:formatCode>General</c:formatCode>
                <c:ptCount val="7"/>
                <c:pt idx="0">
                  <c:v>0.3010299956639812</c:v>
                </c:pt>
                <c:pt idx="1">
                  <c:v>0.69897000433601886</c:v>
                </c:pt>
                <c:pt idx="2">
                  <c:v>1</c:v>
                </c:pt>
                <c:pt idx="3">
                  <c:v>1.3010299956639813</c:v>
                </c:pt>
                <c:pt idx="4">
                  <c:v>1.6989700043360187</c:v>
                </c:pt>
                <c:pt idx="5">
                  <c:v>2</c:v>
                </c:pt>
                <c:pt idx="6">
                  <c:v>3</c:v>
                </c:pt>
              </c:numCache>
            </c:numRef>
          </c:xVal>
          <c:yVal>
            <c:numRef>
              <c:f>'PČ4_STANOVENÍ KPV1000'!$G$5:$G$11</c:f>
              <c:numCache>
                <c:formatCode>General</c:formatCode>
                <c:ptCount val="7"/>
                <c:pt idx="0">
                  <c:v>1.0569048513364727</c:v>
                </c:pt>
                <c:pt idx="1">
                  <c:v>1.2201080880400552</c:v>
                </c:pt>
                <c:pt idx="2">
                  <c:v>1.3138672203691535</c:v>
                </c:pt>
                <c:pt idx="3">
                  <c:v>1.3979400086720377</c:v>
                </c:pt>
                <c:pt idx="4">
                  <c:v>1.4983105537896004</c:v>
                </c:pt>
                <c:pt idx="5">
                  <c:v>1.5658478186735176</c:v>
                </c:pt>
                <c:pt idx="6">
                  <c:v>1.9258</c:v>
                </c:pt>
              </c:numCache>
            </c:numRef>
          </c:yVal>
        </c:ser>
        <c:axId val="79780096"/>
        <c:axId val="79802752"/>
      </c:scatterChart>
      <c:valAx>
        <c:axId val="7978009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79802752"/>
        <c:crosses val="autoZero"/>
        <c:crossBetween val="midCat"/>
      </c:valAx>
      <c:valAx>
        <c:axId val="79802752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7978009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3.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'PČ4_STANOVENÍ KPV1000'!$H$5:$H$11</c:f>
              <c:numCache>
                <c:formatCode>General</c:formatCode>
                <c:ptCount val="7"/>
                <c:pt idx="0">
                  <c:v>-0.52139022765432474</c:v>
                </c:pt>
                <c:pt idx="1">
                  <c:v>-0.15554146120834425</c:v>
                </c:pt>
                <c:pt idx="2">
                  <c:v>0</c:v>
                </c:pt>
                <c:pt idx="3">
                  <c:v>0.11428730947563441</c:v>
                </c:pt>
                <c:pt idx="4">
                  <c:v>0.23018571137855465</c:v>
                </c:pt>
                <c:pt idx="5">
                  <c:v>0.3010299956639812</c:v>
                </c:pt>
                <c:pt idx="6">
                  <c:v>0.47712125471966244</c:v>
                </c:pt>
              </c:numCache>
            </c:numRef>
          </c:xVal>
          <c:yVal>
            <c:numRef>
              <c:f>'PČ4_STANOVENÍ KPV1000'!$I$5:$I$11</c:f>
              <c:numCache>
                <c:formatCode>General</c:formatCode>
                <c:ptCount val="7"/>
                <c:pt idx="0">
                  <c:v>1.0569048513364727</c:v>
                </c:pt>
                <c:pt idx="1">
                  <c:v>1.2201080880400552</c:v>
                </c:pt>
                <c:pt idx="2">
                  <c:v>1.3138672203691535</c:v>
                </c:pt>
                <c:pt idx="3">
                  <c:v>1.3979400086720377</c:v>
                </c:pt>
                <c:pt idx="4">
                  <c:v>1.4983105537896004</c:v>
                </c:pt>
                <c:pt idx="5">
                  <c:v>1.5658478186735176</c:v>
                </c:pt>
                <c:pt idx="6">
                  <c:v>1.6378276170176811</c:v>
                </c:pt>
              </c:numCache>
            </c:numRef>
          </c:yVal>
        </c:ser>
        <c:axId val="80225408"/>
        <c:axId val="80227328"/>
      </c:scatterChart>
      <c:valAx>
        <c:axId val="8022540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80227328"/>
        <c:crosses val="autoZero"/>
        <c:crossBetween val="midCat"/>
      </c:valAx>
      <c:valAx>
        <c:axId val="802273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80225408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4.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5376401877742005E-2"/>
          <c:y val="0.19958717047240143"/>
          <c:w val="0.54098106248341482"/>
          <c:h val="0.59072928473891528"/>
        </c:manualLayout>
      </c:layout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'PČ4_STANOVENÍ KPV1000'!$J$5:$J$11</c:f>
              <c:numCache>
                <c:formatCode>General</c:formatCode>
                <c:ptCount val="7"/>
                <c:pt idx="0">
                  <c:v>-0.52139022765432474</c:v>
                </c:pt>
                <c:pt idx="1">
                  <c:v>-0.15554146120834425</c:v>
                </c:pt>
                <c:pt idx="2">
                  <c:v>0</c:v>
                </c:pt>
                <c:pt idx="3">
                  <c:v>0.11428730947563441</c:v>
                </c:pt>
                <c:pt idx="4">
                  <c:v>0.23018571137855465</c:v>
                </c:pt>
                <c:pt idx="5">
                  <c:v>0.3010299956639812</c:v>
                </c:pt>
                <c:pt idx="6">
                  <c:v>0.47712125471966244</c:v>
                </c:pt>
              </c:numCache>
            </c:numRef>
          </c:xVal>
          <c:yVal>
            <c:numRef>
              <c:f>'PČ4_STANOVENÍ KPV1000'!$K$5:$K$11</c:f>
              <c:numCache>
                <c:formatCode>General</c:formatCode>
                <c:ptCount val="7"/>
                <c:pt idx="0">
                  <c:v>2.4035891375996668E-2</c:v>
                </c:pt>
                <c:pt idx="1">
                  <c:v>8.6398306051815754E-2</c:v>
                </c:pt>
                <c:pt idx="2">
                  <c:v>0.11855147757176199</c:v>
                </c:pt>
                <c:pt idx="3">
                  <c:v>0.14548853445563695</c:v>
                </c:pt>
                <c:pt idx="4">
                  <c:v>0.17560183860964251</c:v>
                </c:pt>
                <c:pt idx="5">
                  <c:v>0.19474955164154101</c:v>
                </c:pt>
                <c:pt idx="6">
                  <c:v>0.22386867547602621</c:v>
                </c:pt>
              </c:numCache>
            </c:numRef>
          </c:yVal>
        </c:ser>
        <c:axId val="80265216"/>
        <c:axId val="80267136"/>
      </c:scatterChart>
      <c:valAx>
        <c:axId val="802652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80267136"/>
        <c:crosses val="autoZero"/>
        <c:crossBetween val="midCat"/>
      </c:valAx>
      <c:valAx>
        <c:axId val="8026713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loglog</a:t>
                </a: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80265216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1.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'[1]Kulminační průtok Q1000'!$D$3:$D$9</c:f>
              <c:numCache>
                <c:formatCode>General</c:formatCode>
                <c:ptCount val="7"/>
                <c:pt idx="0">
                  <c:v>0</c:v>
                </c:pt>
                <c:pt idx="1">
                  <c:v>0.3010299956639812</c:v>
                </c:pt>
                <c:pt idx="2">
                  <c:v>0.69897000433601886</c:v>
                </c:pt>
                <c:pt idx="3">
                  <c:v>1</c:v>
                </c:pt>
                <c:pt idx="4">
                  <c:v>1.3010299956639813</c:v>
                </c:pt>
                <c:pt idx="5">
                  <c:v>1.6989700043360187</c:v>
                </c:pt>
                <c:pt idx="6">
                  <c:v>2</c:v>
                </c:pt>
              </c:numCache>
            </c:numRef>
          </c:xVal>
          <c:yVal>
            <c:numRef>
              <c:f>'[1]Kulminační průtok Q1000'!$E$3:$E$9</c:f>
              <c:numCache>
                <c:formatCode>General</c:formatCode>
                <c:ptCount val="7"/>
                <c:pt idx="0">
                  <c:v>8.1</c:v>
                </c:pt>
                <c:pt idx="1">
                  <c:v>11.4</c:v>
                </c:pt>
                <c:pt idx="2">
                  <c:v>16.600000000000001</c:v>
                </c:pt>
                <c:pt idx="3">
                  <c:v>20.6</c:v>
                </c:pt>
                <c:pt idx="4">
                  <c:v>25</c:v>
                </c:pt>
                <c:pt idx="5">
                  <c:v>31.5</c:v>
                </c:pt>
                <c:pt idx="6">
                  <c:v>36.799999999999997</c:v>
                </c:pt>
              </c:numCache>
            </c:numRef>
          </c:yVal>
        </c:ser>
        <c:axId val="80288384"/>
        <c:axId val="80306944"/>
      </c:scatterChart>
      <c:valAx>
        <c:axId val="80288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80306944"/>
        <c:crosses val="autoZero"/>
        <c:crossBetween val="midCat"/>
      </c:valAx>
      <c:valAx>
        <c:axId val="8030694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802883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2.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'[1]Kulminační průtok Q1000'!$F$3:$F$9</c:f>
              <c:numCache>
                <c:formatCode>General</c:formatCode>
                <c:ptCount val="7"/>
                <c:pt idx="0">
                  <c:v>0</c:v>
                </c:pt>
                <c:pt idx="1">
                  <c:v>0.3010299956639812</c:v>
                </c:pt>
                <c:pt idx="2">
                  <c:v>0.69897000433601886</c:v>
                </c:pt>
                <c:pt idx="3">
                  <c:v>1</c:v>
                </c:pt>
                <c:pt idx="4">
                  <c:v>1.3010299956639813</c:v>
                </c:pt>
                <c:pt idx="5">
                  <c:v>1.6989700043360187</c:v>
                </c:pt>
                <c:pt idx="6">
                  <c:v>2</c:v>
                </c:pt>
              </c:numCache>
            </c:numRef>
          </c:xVal>
          <c:yVal>
            <c:numRef>
              <c:f>'[1]Kulminační průtok Q1000'!$G$3:$G$9</c:f>
              <c:numCache>
                <c:formatCode>General</c:formatCode>
                <c:ptCount val="7"/>
                <c:pt idx="0">
                  <c:v>0.90848501887864974</c:v>
                </c:pt>
                <c:pt idx="1">
                  <c:v>1.0569048513364727</c:v>
                </c:pt>
                <c:pt idx="2">
                  <c:v>1.2201080880400552</c:v>
                </c:pt>
                <c:pt idx="3">
                  <c:v>1.3138672203691535</c:v>
                </c:pt>
                <c:pt idx="4">
                  <c:v>1.3979400086720377</c:v>
                </c:pt>
                <c:pt idx="5">
                  <c:v>1.4983105537896004</c:v>
                </c:pt>
                <c:pt idx="6">
                  <c:v>1.5658478186735176</c:v>
                </c:pt>
              </c:numCache>
            </c:numRef>
          </c:yVal>
        </c:ser>
        <c:axId val="80336384"/>
        <c:axId val="80338304"/>
      </c:scatterChart>
      <c:valAx>
        <c:axId val="803363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80338304"/>
        <c:crosses val="autoZero"/>
        <c:crossBetween val="midCat"/>
      </c:valAx>
      <c:valAx>
        <c:axId val="803383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8033638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3.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'[1]Kulminační průtok Q1000'!$H$3:$H$9</c:f>
              <c:numCache>
                <c:formatCode>General</c:formatCode>
                <c:ptCount val="7"/>
                <c:pt idx="1">
                  <c:v>-0.52139022765432474</c:v>
                </c:pt>
                <c:pt idx="2">
                  <c:v>-0.15554146120834425</c:v>
                </c:pt>
                <c:pt idx="3">
                  <c:v>0</c:v>
                </c:pt>
                <c:pt idx="4">
                  <c:v>0.11428730947563441</c:v>
                </c:pt>
                <c:pt idx="5">
                  <c:v>0.23018571137855465</c:v>
                </c:pt>
                <c:pt idx="6">
                  <c:v>0.3010299956639812</c:v>
                </c:pt>
              </c:numCache>
            </c:numRef>
          </c:xVal>
          <c:yVal>
            <c:numRef>
              <c:f>'[1]Kulminační průtok Q1000'!$I$3:$I$9</c:f>
              <c:numCache>
                <c:formatCode>General</c:formatCode>
                <c:ptCount val="7"/>
                <c:pt idx="1">
                  <c:v>1.0569048513364727</c:v>
                </c:pt>
                <c:pt idx="2">
                  <c:v>1.2201080880400552</c:v>
                </c:pt>
                <c:pt idx="3">
                  <c:v>1.3138672203691535</c:v>
                </c:pt>
                <c:pt idx="4">
                  <c:v>1.3979400086720377</c:v>
                </c:pt>
                <c:pt idx="5">
                  <c:v>1.4983105537896004</c:v>
                </c:pt>
                <c:pt idx="6">
                  <c:v>1.5658478186735176</c:v>
                </c:pt>
              </c:numCache>
            </c:numRef>
          </c:yVal>
        </c:ser>
        <c:axId val="80388480"/>
        <c:axId val="80390400"/>
      </c:scatterChart>
      <c:valAx>
        <c:axId val="80388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80390400"/>
        <c:crosses val="autoZero"/>
        <c:crossBetween val="midCat"/>
      </c:valAx>
      <c:valAx>
        <c:axId val="8039040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8038848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4.</a:t>
            </a:r>
            <a:r>
              <a:rPr lang="cs-CZ" baseline="0"/>
              <a:t> </a:t>
            </a:r>
            <a:r>
              <a:rPr lang="en-US"/>
              <a:t>N - lete prutoky</a:t>
            </a:r>
          </a:p>
        </c:rich>
      </c:tx>
      <c:layout/>
    </c:title>
    <c:plotArea>
      <c:layout>
        <c:manualLayout>
          <c:layoutTarget val="inner"/>
          <c:xMode val="edge"/>
          <c:yMode val="edge"/>
          <c:x val="6.5376401877741977E-2"/>
          <c:y val="0.19958717047240138"/>
          <c:w val="0.54098106248341471"/>
          <c:h val="0.59072928473891528"/>
        </c:manualLayout>
      </c:layout>
      <c:scatterChart>
        <c:scatterStyle val="lineMarker"/>
        <c:ser>
          <c:idx val="0"/>
          <c:order val="0"/>
          <c:tx>
            <c:v>N - lete prutoky</c:v>
          </c:tx>
          <c:trendline>
            <c:trendlineType val="linear"/>
            <c:dispEq val="1"/>
            <c:trendlineLbl>
              <c:layout>
                <c:manualLayout>
                  <c:x val="0.40214107611548555"/>
                  <c:y val="-4.8239327302383762E-2"/>
                </c:manualLayout>
              </c:layout>
              <c:numFmt formatCode="General" sourceLinked="0"/>
            </c:trendlineLbl>
          </c:trendline>
          <c:xVal>
            <c:numRef>
              <c:f>'[1]Kulminační průtok Q1000'!$J$3:$J$9</c:f>
              <c:numCache>
                <c:formatCode>General</c:formatCode>
                <c:ptCount val="7"/>
                <c:pt idx="1">
                  <c:v>-0.52139022765432474</c:v>
                </c:pt>
                <c:pt idx="2">
                  <c:v>-0.15554146120834425</c:v>
                </c:pt>
                <c:pt idx="3">
                  <c:v>0</c:v>
                </c:pt>
                <c:pt idx="4">
                  <c:v>0.11428730947563441</c:v>
                </c:pt>
                <c:pt idx="5">
                  <c:v>0.23018571137855465</c:v>
                </c:pt>
                <c:pt idx="6">
                  <c:v>0.3010299956639812</c:v>
                </c:pt>
              </c:numCache>
            </c:numRef>
          </c:xVal>
          <c:yVal>
            <c:numRef>
              <c:f>'[1]Kulminační průtok Q1000'!$K$3:$K$9</c:f>
              <c:numCache>
                <c:formatCode>General</c:formatCode>
                <c:ptCount val="7"/>
                <c:pt idx="1">
                  <c:v>2.4035891375996668E-2</c:v>
                </c:pt>
                <c:pt idx="2">
                  <c:v>8.6398306051815754E-2</c:v>
                </c:pt>
                <c:pt idx="3">
                  <c:v>0.11855147757176199</c:v>
                </c:pt>
                <c:pt idx="4">
                  <c:v>0.14548853445563695</c:v>
                </c:pt>
                <c:pt idx="5">
                  <c:v>0.17560183860964251</c:v>
                </c:pt>
                <c:pt idx="6">
                  <c:v>0.19474955164154101</c:v>
                </c:pt>
              </c:numCache>
            </c:numRef>
          </c:yVal>
        </c:ser>
        <c:axId val="80419840"/>
        <c:axId val="80450688"/>
      </c:scatterChart>
      <c:valAx>
        <c:axId val="8041984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log</a:t>
                </a:r>
                <a:r>
                  <a:rPr lang="en-US"/>
                  <a:t>logN</a:t>
                </a:r>
              </a:p>
            </c:rich>
          </c:tx>
          <c:layout/>
        </c:title>
        <c:numFmt formatCode="General" sourceLinked="1"/>
        <c:tickLblPos val="nextTo"/>
        <c:crossAx val="80450688"/>
        <c:crosses val="autoZero"/>
        <c:crossBetween val="midCat"/>
      </c:valAx>
      <c:valAx>
        <c:axId val="8045068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loglog</a:t>
                </a:r>
                <a:r>
                  <a:rPr lang="en-US"/>
                  <a:t>Q (m3/s)</a:t>
                </a:r>
              </a:p>
            </c:rich>
          </c:tx>
          <c:layout/>
        </c:title>
        <c:numFmt formatCode="General" sourceLinked="1"/>
        <c:tickLblPos val="nextTo"/>
        <c:crossAx val="80419840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hart>
    <c:title>
      <c:tx>
        <c:rich>
          <a:bodyPr/>
          <a:lstStyle/>
          <a:p>
            <a:pPr>
              <a:defRPr/>
            </a:pPr>
            <a:r>
              <a:rPr lang="cs-CZ"/>
              <a:t>GRAF - </a:t>
            </a:r>
            <a:r>
              <a:rPr lang="en-US"/>
              <a:t>Charakteristiky nádrže</a:t>
            </a:r>
          </a:p>
        </c:rich>
      </c:tx>
      <c:layout/>
    </c:title>
    <c:plotArea>
      <c:layout/>
      <c:scatterChart>
        <c:scatterStyle val="lineMarker"/>
        <c:ser>
          <c:idx val="1"/>
          <c:order val="1"/>
          <c:tx>
            <c:strRef>
              <c:f>'PČ1_Char. nádrže'!$D$3:$D$4</c:f>
              <c:strCache>
                <c:ptCount val="1"/>
                <c:pt idx="0">
                  <c:v>Zatopený objem          V [ mil. m3]</c:v>
                </c:pt>
              </c:strCache>
            </c:strRef>
          </c:tx>
          <c:marker>
            <c:symbol val="none"/>
          </c:marker>
          <c:xVal>
            <c:numRef>
              <c:f>'PČ1_Char. nádrže'!$D$5:$D$38</c:f>
              <c:numCache>
                <c:formatCode>#,##0.00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1E-4</c:v>
                </c:pt>
                <c:pt idx="4">
                  <c:v>2.8E-3</c:v>
                </c:pt>
                <c:pt idx="5">
                  <c:v>2.6700000000000002E-2</c:v>
                </c:pt>
                <c:pt idx="6">
                  <c:v>5.1700000000000003E-2</c:v>
                </c:pt>
                <c:pt idx="7">
                  <c:v>7.3499999999999996E-2</c:v>
                </c:pt>
                <c:pt idx="8">
                  <c:v>0.159</c:v>
                </c:pt>
                <c:pt idx="9">
                  <c:v>0.30430000000000001</c:v>
                </c:pt>
                <c:pt idx="10">
                  <c:v>0.51910000000000001</c:v>
                </c:pt>
                <c:pt idx="11">
                  <c:v>0.79139999999999999</c:v>
                </c:pt>
                <c:pt idx="12">
                  <c:v>1.1226</c:v>
                </c:pt>
                <c:pt idx="13">
                  <c:v>1.5069999999999999</c:v>
                </c:pt>
                <c:pt idx="14">
                  <c:v>1.9379</c:v>
                </c:pt>
                <c:pt idx="15">
                  <c:v>2.4073000000000002</c:v>
                </c:pt>
                <c:pt idx="16">
                  <c:v>2.9085999999999999</c:v>
                </c:pt>
                <c:pt idx="17">
                  <c:v>3.4363000000000001</c:v>
                </c:pt>
                <c:pt idx="18">
                  <c:v>3.9931000000000001</c:v>
                </c:pt>
                <c:pt idx="19">
                  <c:v>4.5789</c:v>
                </c:pt>
                <c:pt idx="20">
                  <c:v>5.1997999999999998</c:v>
                </c:pt>
                <c:pt idx="21">
                  <c:v>5.8677000000000001</c:v>
                </c:pt>
                <c:pt idx="22">
                  <c:v>6.6260000000000003</c:v>
                </c:pt>
                <c:pt idx="23">
                  <c:v>6.7815000000000003</c:v>
                </c:pt>
                <c:pt idx="24">
                  <c:v>7.4145000000000003</c:v>
                </c:pt>
                <c:pt idx="25">
                  <c:v>7.8689</c:v>
                </c:pt>
                <c:pt idx="26">
                  <c:v>8.2326999999999995</c:v>
                </c:pt>
                <c:pt idx="27">
                  <c:v>9.0830000000000002</c:v>
                </c:pt>
                <c:pt idx="28">
                  <c:v>10.886100000000001</c:v>
                </c:pt>
                <c:pt idx="29">
                  <c:v>12.8398</c:v>
                </c:pt>
                <c:pt idx="30">
                  <c:v>14.9678</c:v>
                </c:pt>
                <c:pt idx="31">
                  <c:v>17.2286</c:v>
                </c:pt>
                <c:pt idx="32">
                  <c:v>19.6708</c:v>
                </c:pt>
                <c:pt idx="33">
                  <c:v>22.317299999999999</c:v>
                </c:pt>
              </c:numCache>
            </c:numRef>
          </c:xVal>
          <c:yVal>
            <c:numRef>
              <c:f>'PČ1_Char. nádrže'!$B$5:$B$38</c:f>
              <c:numCache>
                <c:formatCode>#,##0.00</c:formatCode>
                <c:ptCount val="34"/>
                <c:pt idx="0">
                  <c:v>261.14</c:v>
                </c:pt>
                <c:pt idx="1">
                  <c:v>261.39999999999998</c:v>
                </c:pt>
                <c:pt idx="2">
                  <c:v>261.5</c:v>
                </c:pt>
                <c:pt idx="3">
                  <c:v>261.75</c:v>
                </c:pt>
                <c:pt idx="4">
                  <c:v>262</c:v>
                </c:pt>
                <c:pt idx="5">
                  <c:v>262.39999999999998</c:v>
                </c:pt>
                <c:pt idx="6">
                  <c:v>262.5</c:v>
                </c:pt>
                <c:pt idx="7">
                  <c:v>262.75</c:v>
                </c:pt>
                <c:pt idx="8">
                  <c:v>263</c:v>
                </c:pt>
                <c:pt idx="9">
                  <c:v>263.25</c:v>
                </c:pt>
                <c:pt idx="10">
                  <c:v>263.5</c:v>
                </c:pt>
                <c:pt idx="11">
                  <c:v>263.75</c:v>
                </c:pt>
                <c:pt idx="12">
                  <c:v>264</c:v>
                </c:pt>
                <c:pt idx="13">
                  <c:v>264.25</c:v>
                </c:pt>
                <c:pt idx="14">
                  <c:v>264.5</c:v>
                </c:pt>
                <c:pt idx="15">
                  <c:v>264.75</c:v>
                </c:pt>
                <c:pt idx="16">
                  <c:v>265</c:v>
                </c:pt>
                <c:pt idx="17">
                  <c:v>265.25</c:v>
                </c:pt>
                <c:pt idx="18">
                  <c:v>265.5</c:v>
                </c:pt>
                <c:pt idx="19">
                  <c:v>265.75</c:v>
                </c:pt>
                <c:pt idx="20">
                  <c:v>266</c:v>
                </c:pt>
                <c:pt idx="21">
                  <c:v>266.25</c:v>
                </c:pt>
                <c:pt idx="22">
                  <c:v>266.3</c:v>
                </c:pt>
                <c:pt idx="23">
                  <c:v>266.5</c:v>
                </c:pt>
                <c:pt idx="24">
                  <c:v>266.64</c:v>
                </c:pt>
                <c:pt idx="25">
                  <c:v>266.75</c:v>
                </c:pt>
                <c:pt idx="26">
                  <c:v>267</c:v>
                </c:pt>
                <c:pt idx="27">
                  <c:v>267.5</c:v>
                </c:pt>
                <c:pt idx="28">
                  <c:v>268</c:v>
                </c:pt>
                <c:pt idx="29">
                  <c:v>268.5</c:v>
                </c:pt>
                <c:pt idx="30">
                  <c:v>269</c:v>
                </c:pt>
                <c:pt idx="31">
                  <c:v>269.5</c:v>
                </c:pt>
                <c:pt idx="32">
                  <c:v>270</c:v>
                </c:pt>
                <c:pt idx="33">
                  <c:v>270.45</c:v>
                </c:pt>
              </c:numCache>
            </c:numRef>
          </c:yVal>
        </c:ser>
        <c:axId val="80597376"/>
        <c:axId val="80599296"/>
      </c:scatterChart>
      <c:scatterChart>
        <c:scatterStyle val="lineMarker"/>
        <c:ser>
          <c:idx val="0"/>
          <c:order val="0"/>
          <c:tx>
            <c:strRef>
              <c:f>'PČ1_Char. nádrže'!$C$3:$C$4</c:f>
              <c:strCache>
                <c:ptCount val="1"/>
                <c:pt idx="0">
                  <c:v>Zatopená plocha         A [ mil. m2]</c:v>
                </c:pt>
              </c:strCache>
            </c:strRef>
          </c:tx>
          <c:marker>
            <c:symbol val="none"/>
          </c:marker>
          <c:xVal>
            <c:numRef>
              <c:f>'PČ1_Char. nádrže'!$C$5:$C$38</c:f>
              <c:numCache>
                <c:formatCode>#,##0.00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1.4E-3</c:v>
                </c:pt>
                <c:pt idx="4">
                  <c:v>3.5799999999999998E-2</c:v>
                </c:pt>
                <c:pt idx="5">
                  <c:v>0.13919999999999999</c:v>
                </c:pt>
                <c:pt idx="6">
                  <c:v>0.19470000000000001</c:v>
                </c:pt>
                <c:pt idx="7">
                  <c:v>0.2432</c:v>
                </c:pt>
                <c:pt idx="8">
                  <c:v>0.4556</c:v>
                </c:pt>
                <c:pt idx="9">
                  <c:v>0.72189999999999999</c:v>
                </c:pt>
                <c:pt idx="10">
                  <c:v>0.98260000000000003</c:v>
                </c:pt>
                <c:pt idx="11">
                  <c:v>1.1938</c:v>
                </c:pt>
                <c:pt idx="12">
                  <c:v>1.4395</c:v>
                </c:pt>
                <c:pt idx="13">
                  <c:v>1.6315</c:v>
                </c:pt>
                <c:pt idx="14">
                  <c:v>1.8057000000000001</c:v>
                </c:pt>
                <c:pt idx="15">
                  <c:v>1.9460999999999999</c:v>
                </c:pt>
                <c:pt idx="16">
                  <c:v>2.0589</c:v>
                </c:pt>
                <c:pt idx="17">
                  <c:v>2.1726000000000001</c:v>
                </c:pt>
                <c:pt idx="18">
                  <c:v>2.2824</c:v>
                </c:pt>
                <c:pt idx="19">
                  <c:v>2.4081999999999999</c:v>
                </c:pt>
                <c:pt idx="20">
                  <c:v>2.5663</c:v>
                </c:pt>
                <c:pt idx="21">
                  <c:v>2.8532000000000002</c:v>
                </c:pt>
                <c:pt idx="22">
                  <c:v>3.0983000000000001</c:v>
                </c:pt>
                <c:pt idx="23">
                  <c:v>3.1206</c:v>
                </c:pt>
                <c:pt idx="24">
                  <c:v>3.2113999999999998</c:v>
                </c:pt>
                <c:pt idx="25">
                  <c:v>3.2799</c:v>
                </c:pt>
                <c:pt idx="26">
                  <c:v>3.335</c:v>
                </c:pt>
                <c:pt idx="27">
                  <c:v>3.4695999999999998</c:v>
                </c:pt>
                <c:pt idx="28">
                  <c:v>3.7473999999999998</c:v>
                </c:pt>
                <c:pt idx="29">
                  <c:v>4.0758000000000001</c:v>
                </c:pt>
                <c:pt idx="30">
                  <c:v>4.3826999999999998</c:v>
                </c:pt>
                <c:pt idx="31">
                  <c:v>4.6669</c:v>
                </c:pt>
                <c:pt idx="32">
                  <c:v>5.0740999999999996</c:v>
                </c:pt>
                <c:pt idx="33">
                  <c:v>5.5263999999999998</c:v>
                </c:pt>
              </c:numCache>
            </c:numRef>
          </c:xVal>
          <c:yVal>
            <c:numRef>
              <c:f>'PČ1_Char. nádrže'!$B$5:$B$38</c:f>
              <c:numCache>
                <c:formatCode>#,##0.00</c:formatCode>
                <c:ptCount val="34"/>
                <c:pt idx="0">
                  <c:v>261.14</c:v>
                </c:pt>
                <c:pt idx="1">
                  <c:v>261.39999999999998</c:v>
                </c:pt>
                <c:pt idx="2">
                  <c:v>261.5</c:v>
                </c:pt>
                <c:pt idx="3">
                  <c:v>261.75</c:v>
                </c:pt>
                <c:pt idx="4">
                  <c:v>262</c:v>
                </c:pt>
                <c:pt idx="5">
                  <c:v>262.39999999999998</c:v>
                </c:pt>
                <c:pt idx="6">
                  <c:v>262.5</c:v>
                </c:pt>
                <c:pt idx="7">
                  <c:v>262.75</c:v>
                </c:pt>
                <c:pt idx="8">
                  <c:v>263</c:v>
                </c:pt>
                <c:pt idx="9">
                  <c:v>263.25</c:v>
                </c:pt>
                <c:pt idx="10">
                  <c:v>263.5</c:v>
                </c:pt>
                <c:pt idx="11">
                  <c:v>263.75</c:v>
                </c:pt>
                <c:pt idx="12">
                  <c:v>264</c:v>
                </c:pt>
                <c:pt idx="13">
                  <c:v>264.25</c:v>
                </c:pt>
                <c:pt idx="14">
                  <c:v>264.5</c:v>
                </c:pt>
                <c:pt idx="15">
                  <c:v>264.75</c:v>
                </c:pt>
                <c:pt idx="16">
                  <c:v>265</c:v>
                </c:pt>
                <c:pt idx="17">
                  <c:v>265.25</c:v>
                </c:pt>
                <c:pt idx="18">
                  <c:v>265.5</c:v>
                </c:pt>
                <c:pt idx="19">
                  <c:v>265.75</c:v>
                </c:pt>
                <c:pt idx="20">
                  <c:v>266</c:v>
                </c:pt>
                <c:pt idx="21">
                  <c:v>266.25</c:v>
                </c:pt>
                <c:pt idx="22">
                  <c:v>266.3</c:v>
                </c:pt>
                <c:pt idx="23">
                  <c:v>266.5</c:v>
                </c:pt>
                <c:pt idx="24">
                  <c:v>266.64</c:v>
                </c:pt>
                <c:pt idx="25">
                  <c:v>266.75</c:v>
                </c:pt>
                <c:pt idx="26">
                  <c:v>267</c:v>
                </c:pt>
                <c:pt idx="27">
                  <c:v>267.5</c:v>
                </c:pt>
                <c:pt idx="28">
                  <c:v>268</c:v>
                </c:pt>
                <c:pt idx="29">
                  <c:v>268.5</c:v>
                </c:pt>
                <c:pt idx="30">
                  <c:v>269</c:v>
                </c:pt>
                <c:pt idx="31">
                  <c:v>269.5</c:v>
                </c:pt>
                <c:pt idx="32">
                  <c:v>270</c:v>
                </c:pt>
                <c:pt idx="33">
                  <c:v>270.45</c:v>
                </c:pt>
              </c:numCache>
            </c:numRef>
          </c:yVal>
        </c:ser>
        <c:axId val="80623872"/>
        <c:axId val="80621952"/>
      </c:scatterChart>
      <c:valAx>
        <c:axId val="80597376"/>
        <c:scaling>
          <c:orientation val="minMax"/>
        </c:scaling>
        <c:axPos val="b"/>
        <c:majorGridlines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 sz="1000" b="1" i="0" u="none" strike="noStrike" baseline="0"/>
                  <a:t>Zatopený objem  V [ mil. m3]</a:t>
                </a:r>
                <a:endParaRPr lang="cs-CZ"/>
              </a:p>
            </c:rich>
          </c:tx>
          <c:layout/>
        </c:title>
        <c:numFmt formatCode="#,##0.00" sourceLinked="1"/>
        <c:tickLblPos val="nextTo"/>
        <c:spPr>
          <a:ln w="19050">
            <a:solidFill>
              <a:schemeClr val="tx1"/>
            </a:solidFill>
          </a:ln>
        </c:spPr>
        <c:crossAx val="80599296"/>
        <c:crosses val="autoZero"/>
        <c:crossBetween val="midCat"/>
        <c:majorUnit val="2"/>
        <c:minorUnit val="2"/>
      </c:valAx>
      <c:valAx>
        <c:axId val="80599296"/>
        <c:scaling>
          <c:orientation val="minMax"/>
        </c:scaling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Kóta hladin</a:t>
                </a:r>
                <a:r>
                  <a:rPr lang="cs-CZ"/>
                  <a:t>y</a:t>
                </a:r>
                <a:r>
                  <a:rPr lang="en-US"/>
                  <a:t> H</a:t>
                </a:r>
                <a:r>
                  <a:rPr lang="cs-CZ"/>
                  <a:t> [ m n.m.] 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9.8243293210225433E-3"/>
              <c:y val="0.39224290512073184"/>
            </c:manualLayout>
          </c:layout>
        </c:title>
        <c:numFmt formatCode="#,##0.00" sourceLinked="1"/>
        <c:tickLblPos val="nextTo"/>
        <c:spPr>
          <a:ln w="19050">
            <a:solidFill>
              <a:schemeClr val="tx1"/>
            </a:solidFill>
          </a:ln>
        </c:spPr>
        <c:crossAx val="80597376"/>
        <c:crosses val="autoZero"/>
        <c:crossBetween val="midCat"/>
        <c:majorUnit val="0.5"/>
        <c:minorUnit val="0.5"/>
      </c:valAx>
      <c:valAx>
        <c:axId val="80621952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 sz="1000" b="1" i="0" u="none" strike="noStrike" baseline="0"/>
                  <a:t>K</a:t>
                </a:r>
                <a:r>
                  <a:rPr lang="en-US" sz="1000" b="1" i="0" u="none" strike="noStrike" baseline="0"/>
                  <a:t>óta hladin</a:t>
                </a:r>
                <a:r>
                  <a:rPr lang="cs-CZ" sz="1000" b="1" i="0" u="none" strike="noStrike" baseline="0"/>
                  <a:t>y</a:t>
                </a:r>
                <a:r>
                  <a:rPr lang="en-US" sz="1000" b="1" i="0" u="none" strike="noStrike" baseline="0"/>
                  <a:t> H</a:t>
                </a:r>
                <a:r>
                  <a:rPr lang="cs-CZ" sz="1000" b="1" i="0" u="none" strike="noStrike" baseline="0"/>
                  <a:t> [ m n.m.]</a:t>
                </a:r>
                <a:endParaRPr lang="cs-CZ"/>
              </a:p>
            </c:rich>
          </c:tx>
          <c:layout/>
        </c:title>
        <c:numFmt formatCode="#,##0.00" sourceLinked="1"/>
        <c:tickLblPos val="nextTo"/>
        <c:crossAx val="80623872"/>
        <c:crosses val="max"/>
        <c:crossBetween val="midCat"/>
        <c:majorUnit val="0.5"/>
        <c:minorUnit val="0.1"/>
      </c:valAx>
      <c:valAx>
        <c:axId val="80623872"/>
        <c:scaling>
          <c:orientation val="minMax"/>
        </c:scaling>
        <c:axPos val="t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 i="0" u="none" strike="noStrike" baseline="0"/>
                  <a:t>Zatopená plocha A</a:t>
                </a:r>
                <a:r>
                  <a:rPr lang="cs-CZ" sz="1000" b="1" i="0" u="none" strike="noStrike" baseline="0"/>
                  <a:t> [ mil. m2],  </a:t>
                </a:r>
                <a:endParaRPr lang="cs-CZ"/>
              </a:p>
            </c:rich>
          </c:tx>
          <c:layout/>
        </c:title>
        <c:numFmt formatCode="#,##0.00" sourceLinked="1"/>
        <c:tickLblPos val="nextTo"/>
        <c:crossAx val="80621952"/>
        <c:crosses val="max"/>
        <c:crossBetween val="midCat"/>
        <c:majorUnit val="0.5"/>
        <c:minorUnit val="0.5"/>
      </c:valAx>
    </c:plotArea>
    <c:legend>
      <c:legendPos val="r"/>
      <c:layout/>
      <c:txPr>
        <a:bodyPr/>
        <a:lstStyle/>
        <a:p>
          <a:pPr rtl="0">
            <a:defRPr/>
          </a:pPr>
          <a:endParaRPr lang="cs-CZ"/>
        </a:p>
      </c:txPr>
    </c:legend>
    <c:plotVisOnly val="1"/>
  </c:chart>
  <c:spPr>
    <a:solidFill>
      <a:schemeClr val="tx2">
        <a:lumMod val="20000"/>
        <a:lumOff val="80000"/>
      </a:schemeClr>
    </a:solidFill>
    <a:ln w="25400" cap="flat" cmpd="sng" algn="ctr">
      <a:solidFill>
        <a:sysClr val="windowText" lastClr="000000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cs-CZ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47" workbookViewId="0" zoomToFit="1"/>
  </sheetViews>
  <pageMargins left="0.70866141732283472" right="0.70866141732283472" top="0.78740157480314965" bottom="0.78740157480314965" header="0.31496062992125984" footer="0.31496062992125984"/>
  <pageSetup paperSize="9" orientation="landscape" r:id="rId1"/>
  <headerFooter>
    <oddHeader xml:space="preserve">&amp;COprava výpustního zařízení v NPP Swamp
Hydrotechnické výpočty-&amp;"Arial,Tučné"PŘÍLOHA č.2&amp;"Arial,Obyčejné"       </oddHeader>
    <oddFooter>&amp;CStránka &amp;P z &amp;N&amp;RMV projekt spol. s r.o.</oddFoot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47" workbookViewId="0" zoomToFit="1"/>
  </sheetViews>
  <pageMargins left="0.70866141732283472" right="0.70866141732283472" top="0.78740157480314965" bottom="0.78740157480314965" header="0.31496062992125984" footer="0.31496062992125984"/>
  <pageSetup paperSize="9" orientation="landscape" horizontalDpi="300" r:id="rId1"/>
  <headerFooter>
    <oddHeader xml:space="preserve">&amp;COprava výpustního zařízení v NPP Swamp
Hydrotechnické výpočty-&amp;"Arial,Tučné"PŘÍLOHA č.5&amp;"Arial,Obyčejné"       </oddHeader>
    <oddFooter>&amp;CStránka &amp;P z &amp;N&amp;RMV projekt spol. s r.o.</oddFoot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47" workbookViewId="0" zoomToFit="1"/>
  </sheetViews>
  <pageMargins left="0.70866141732283472" right="0.70866141732283472" top="0.78740157480314965" bottom="0.78740157480314965" header="0.31496062992125984" footer="0.31496062992125984"/>
  <pageSetup paperSize="9" orientation="landscape" horizontalDpi="300" r:id="rId1"/>
  <headerFooter>
    <oddHeader xml:space="preserve">&amp;COprava výpustního zařízení v NPP Swamp
Hydrotechnické výpočty-&amp;"Arial,Tučné"PŘÍLOHA č.5&amp;"Arial,Obyčejné"       </oddHeader>
    <oddFooter>&amp;CStránka &amp;P z &amp;N&amp;RMV projekt spol. s r.o.</oddFooter>
  </headerFooter>
  <drawing r:id="rId2"/>
</chartsheet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359834</xdr:colOff>
      <xdr:row>18</xdr:row>
      <xdr:rowOff>52917</xdr:rowOff>
    </xdr:from>
    <xdr:to>
      <xdr:col>9</xdr:col>
      <xdr:colOff>190500</xdr:colOff>
      <xdr:row>32</xdr:row>
      <xdr:rowOff>127000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338667</xdr:colOff>
      <xdr:row>18</xdr:row>
      <xdr:rowOff>52916</xdr:rowOff>
    </xdr:from>
    <xdr:to>
      <xdr:col>18</xdr:col>
      <xdr:colOff>275167</xdr:colOff>
      <xdr:row>32</xdr:row>
      <xdr:rowOff>126999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402167</xdr:colOff>
      <xdr:row>33</xdr:row>
      <xdr:rowOff>105834</xdr:rowOff>
    </xdr:from>
    <xdr:to>
      <xdr:col>9</xdr:col>
      <xdr:colOff>179916</xdr:colOff>
      <xdr:row>47</xdr:row>
      <xdr:rowOff>179917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359833</xdr:colOff>
      <xdr:row>33</xdr:row>
      <xdr:rowOff>137583</xdr:rowOff>
    </xdr:from>
    <xdr:to>
      <xdr:col>18</xdr:col>
      <xdr:colOff>306916</xdr:colOff>
      <xdr:row>48</xdr:row>
      <xdr:rowOff>21166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359834</xdr:colOff>
      <xdr:row>17</xdr:row>
      <xdr:rowOff>52917</xdr:rowOff>
    </xdr:from>
    <xdr:to>
      <xdr:col>9</xdr:col>
      <xdr:colOff>190500</xdr:colOff>
      <xdr:row>31</xdr:row>
      <xdr:rowOff>127000</xdr:rowOff>
    </xdr:to>
    <xdr:graphicFrame macro="">
      <xdr:nvGraphicFramePr>
        <xdr:cNvPr id="6" name="Graf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338667</xdr:colOff>
      <xdr:row>17</xdr:row>
      <xdr:rowOff>52916</xdr:rowOff>
    </xdr:from>
    <xdr:to>
      <xdr:col>18</xdr:col>
      <xdr:colOff>275167</xdr:colOff>
      <xdr:row>31</xdr:row>
      <xdr:rowOff>126999</xdr:rowOff>
    </xdr:to>
    <xdr:graphicFrame macro="">
      <xdr:nvGraphicFramePr>
        <xdr:cNvPr id="7" name="Graf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402167</xdr:colOff>
      <xdr:row>32</xdr:row>
      <xdr:rowOff>105834</xdr:rowOff>
    </xdr:from>
    <xdr:to>
      <xdr:col>9</xdr:col>
      <xdr:colOff>179916</xdr:colOff>
      <xdr:row>46</xdr:row>
      <xdr:rowOff>179917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359833</xdr:colOff>
      <xdr:row>32</xdr:row>
      <xdr:rowOff>137583</xdr:rowOff>
    </xdr:from>
    <xdr:to>
      <xdr:col>18</xdr:col>
      <xdr:colOff>306916</xdr:colOff>
      <xdr:row>47</xdr:row>
      <xdr:rowOff>21166</xdr:rowOff>
    </xdr:to>
    <xdr:graphicFrame macro="">
      <xdr:nvGraphicFramePr>
        <xdr:cNvPr id="9" name="Graf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126682" cy="563418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80769" cy="5983654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126682" cy="5634182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8;prava%2016.9.201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ulminační průtok Q1000"/>
      <sheetName val="Průběh povodňové vlny"/>
      <sheetName val="GRAF-průběh KPV"/>
    </sheetNames>
    <sheetDataSet>
      <sheetData sheetId="0">
        <row r="3">
          <cell r="D3">
            <v>0</v>
          </cell>
          <cell r="E3">
            <v>8.1</v>
          </cell>
          <cell r="F3">
            <v>0</v>
          </cell>
          <cell r="G3">
            <v>0.90848501887864974</v>
          </cell>
        </row>
        <row r="4">
          <cell r="D4">
            <v>0.3010299956639812</v>
          </cell>
          <cell r="E4">
            <v>11.4</v>
          </cell>
          <cell r="F4">
            <v>0.3010299956639812</v>
          </cell>
          <cell r="G4">
            <v>1.0569048513364727</v>
          </cell>
          <cell r="H4">
            <v>-0.52139022765432474</v>
          </cell>
          <cell r="I4">
            <v>1.0569048513364727</v>
          </cell>
          <cell r="J4">
            <v>-0.52139022765432474</v>
          </cell>
          <cell r="K4">
            <v>2.4035891375996668E-2</v>
          </cell>
        </row>
        <row r="5">
          <cell r="D5">
            <v>0.69897000433601886</v>
          </cell>
          <cell r="E5">
            <v>16.600000000000001</v>
          </cell>
          <cell r="F5">
            <v>0.69897000433601886</v>
          </cell>
          <cell r="G5">
            <v>1.2201080880400552</v>
          </cell>
          <cell r="H5">
            <v>-0.15554146120834425</v>
          </cell>
          <cell r="I5">
            <v>1.2201080880400552</v>
          </cell>
          <cell r="J5">
            <v>-0.15554146120834425</v>
          </cell>
          <cell r="K5">
            <v>8.6398306051815754E-2</v>
          </cell>
        </row>
        <row r="6">
          <cell r="D6">
            <v>1</v>
          </cell>
          <cell r="E6">
            <v>20.6</v>
          </cell>
          <cell r="F6">
            <v>1</v>
          </cell>
          <cell r="G6">
            <v>1.3138672203691535</v>
          </cell>
          <cell r="H6">
            <v>0</v>
          </cell>
          <cell r="I6">
            <v>1.3138672203691535</v>
          </cell>
          <cell r="J6">
            <v>0</v>
          </cell>
          <cell r="K6">
            <v>0.11855147757176199</v>
          </cell>
        </row>
        <row r="7">
          <cell r="D7">
            <v>1.3010299956639813</v>
          </cell>
          <cell r="E7">
            <v>25</v>
          </cell>
          <cell r="F7">
            <v>1.3010299956639813</v>
          </cell>
          <cell r="G7">
            <v>1.3979400086720377</v>
          </cell>
          <cell r="H7">
            <v>0.11428730947563441</v>
          </cell>
          <cell r="I7">
            <v>1.3979400086720377</v>
          </cell>
          <cell r="J7">
            <v>0.11428730947563441</v>
          </cell>
          <cell r="K7">
            <v>0.14548853445563695</v>
          </cell>
        </row>
        <row r="8">
          <cell r="D8">
            <v>1.6989700043360187</v>
          </cell>
          <cell r="E8">
            <v>31.5</v>
          </cell>
          <cell r="F8">
            <v>1.6989700043360187</v>
          </cell>
          <cell r="G8">
            <v>1.4983105537896004</v>
          </cell>
          <cell r="H8">
            <v>0.23018571137855465</v>
          </cell>
          <cell r="I8">
            <v>1.4983105537896004</v>
          </cell>
          <cell r="J8">
            <v>0.23018571137855465</v>
          </cell>
          <cell r="K8">
            <v>0.17560183860964251</v>
          </cell>
        </row>
        <row r="9">
          <cell r="D9">
            <v>2</v>
          </cell>
          <cell r="E9">
            <v>36.799999999999997</v>
          </cell>
          <cell r="F9">
            <v>2</v>
          </cell>
          <cell r="G9">
            <v>1.5658478186735176</v>
          </cell>
          <cell r="H9">
            <v>0.3010299956639812</v>
          </cell>
          <cell r="I9">
            <v>1.5658478186735176</v>
          </cell>
          <cell r="J9">
            <v>0.3010299956639812</v>
          </cell>
          <cell r="K9">
            <v>0.19474955164154101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43"/>
  <sheetViews>
    <sheetView workbookViewId="0">
      <selection activeCell="N53" sqref="N53"/>
    </sheetView>
  </sheetViews>
  <sheetFormatPr defaultRowHeight="12.75"/>
  <cols>
    <col min="1" max="1" width="2.28515625" customWidth="1"/>
    <col min="2" max="2" width="12.7109375" customWidth="1"/>
    <col min="3" max="3" width="17" customWidth="1"/>
    <col min="4" max="4" width="17.140625" customWidth="1"/>
    <col min="5" max="5" width="2.28515625" customWidth="1"/>
    <col min="6" max="6" width="12.7109375" customWidth="1"/>
    <col min="7" max="7" width="17" customWidth="1"/>
    <col min="8" max="8" width="17.140625" customWidth="1"/>
    <col min="9" max="9" width="2.28515625" customWidth="1"/>
    <col min="10" max="10" width="12.7109375" customWidth="1"/>
    <col min="11" max="11" width="17" customWidth="1"/>
    <col min="12" max="12" width="17.140625" customWidth="1"/>
    <col min="13" max="13" width="2.28515625" customWidth="1"/>
    <col min="14" max="14" width="12.7109375" customWidth="1"/>
    <col min="15" max="15" width="17" customWidth="1"/>
    <col min="16" max="16" width="17.140625" customWidth="1"/>
  </cols>
  <sheetData>
    <row r="1" spans="2:16">
      <c r="B1" s="11" t="s">
        <v>25</v>
      </c>
      <c r="C1" s="11"/>
    </row>
    <row r="2" spans="2:16" ht="13.5" thickBot="1"/>
    <row r="3" spans="2:16" ht="31.5" customHeight="1">
      <c r="B3" s="43" t="s">
        <v>7</v>
      </c>
      <c r="C3" s="39" t="s">
        <v>23</v>
      </c>
      <c r="D3" s="38" t="s">
        <v>24</v>
      </c>
      <c r="E3" s="49"/>
      <c r="F3" s="43" t="s">
        <v>7</v>
      </c>
      <c r="G3" s="39" t="s">
        <v>23</v>
      </c>
      <c r="H3" s="38" t="s">
        <v>24</v>
      </c>
      <c r="I3" s="49"/>
      <c r="J3" s="43" t="s">
        <v>7</v>
      </c>
      <c r="K3" s="39" t="s">
        <v>23</v>
      </c>
      <c r="L3" s="38" t="s">
        <v>24</v>
      </c>
      <c r="M3" s="49"/>
      <c r="N3" s="43" t="s">
        <v>7</v>
      </c>
      <c r="O3" s="39" t="s">
        <v>23</v>
      </c>
      <c r="P3" s="38" t="s">
        <v>24</v>
      </c>
    </row>
    <row r="4" spans="2:16" ht="15" thickBot="1">
      <c r="B4" s="44" t="s">
        <v>10</v>
      </c>
      <c r="C4" s="19" t="s">
        <v>9</v>
      </c>
      <c r="D4" s="20" t="s">
        <v>8</v>
      </c>
      <c r="E4" s="22"/>
      <c r="F4" s="44" t="s">
        <v>10</v>
      </c>
      <c r="G4" s="19" t="s">
        <v>9</v>
      </c>
      <c r="H4" s="20" t="s">
        <v>8</v>
      </c>
      <c r="I4" s="22"/>
      <c r="J4" s="44" t="s">
        <v>10</v>
      </c>
      <c r="K4" s="19" t="s">
        <v>9</v>
      </c>
      <c r="L4" s="20" t="s">
        <v>8</v>
      </c>
      <c r="M4" s="22"/>
      <c r="N4" s="44" t="s">
        <v>10</v>
      </c>
      <c r="O4" s="19" t="s">
        <v>9</v>
      </c>
      <c r="P4" s="20" t="s">
        <v>8</v>
      </c>
    </row>
    <row r="5" spans="2:16">
      <c r="B5" s="42">
        <v>266.3</v>
      </c>
      <c r="C5" s="55">
        <v>3.0983000000000001</v>
      </c>
      <c r="D5" s="52">
        <v>6.6260000000000003</v>
      </c>
      <c r="E5" s="22"/>
      <c r="F5" s="57">
        <v>266.64</v>
      </c>
      <c r="G5" s="58">
        <v>3.2113999999999998</v>
      </c>
      <c r="H5" s="59">
        <v>7.4145000000000003</v>
      </c>
      <c r="I5" s="22"/>
      <c r="J5" s="47">
        <v>266.98</v>
      </c>
      <c r="K5" s="53">
        <f>(J5-$F$16)*($K$7-$G$16)/($J$7-$F$16)+$G$16</f>
        <v>3.3305920000000038</v>
      </c>
      <c r="L5" s="53">
        <f>(J5-$F$16)*($L$7-$H$16)/($J$7-$F$16)+$H$16</f>
        <v>8.2035960000000259</v>
      </c>
      <c r="M5" s="22"/>
      <c r="N5" s="47">
        <v>267.32</v>
      </c>
      <c r="O5" s="61">
        <f t="shared" ref="O5:O22" si="0">(N5-$J$7)*($O$23-$K$7)/($N$23-$J$7)+$K$7</f>
        <v>3.4211439999999982</v>
      </c>
      <c r="P5" s="53">
        <f t="shared" ref="P5:P22" si="1">(N5-$J$7)*($P$23-$L$7)/($N$23-$J$7)+$L$7</f>
        <v>8.7768919999999877</v>
      </c>
    </row>
    <row r="6" spans="2:16">
      <c r="B6" s="41">
        <v>266.31</v>
      </c>
      <c r="C6" s="53">
        <f t="shared" ref="C6:C24" si="2">(B6-$B$5)*($C$25-$C$5)/($B$25-$B$5)+$C$5</f>
        <v>3.0994149999999991</v>
      </c>
      <c r="D6" s="53">
        <f t="shared" ref="D6:D24" si="3">(B6-$B$5)*($D$25-$D$5)/($B$25-$B$5)+$D$5</f>
        <v>6.6337749999999938</v>
      </c>
      <c r="E6" s="22"/>
      <c r="F6" s="41">
        <v>266.64999999999998</v>
      </c>
      <c r="G6" s="53">
        <f t="shared" ref="G6:G15" si="4">(F6-$F$5)*($G$16-$G$5)/($F$16-$F$5)+$G$5</f>
        <v>3.2176272727272663</v>
      </c>
      <c r="H6" s="53">
        <f t="shared" ref="H6:H15" si="5">(F6-$F$5)*($H$16-$H$5)/($F$16-$F$5)+$H$5</f>
        <v>7.4558090909090486</v>
      </c>
      <c r="I6" s="22"/>
      <c r="J6" s="41">
        <v>266.99</v>
      </c>
      <c r="K6" s="53">
        <f>(J6-$F$16)*($K$7-$G$16)/($J$7-$F$16)+$G$16</f>
        <v>3.3327960000000019</v>
      </c>
      <c r="L6" s="53">
        <f>(J6-$F$16)*($L$7-$H$16)/($J$7-$F$16)+$H$16</f>
        <v>8.2181480000000136</v>
      </c>
      <c r="M6" s="22"/>
      <c r="N6" s="41">
        <v>267.33</v>
      </c>
      <c r="O6" s="61">
        <f t="shared" si="0"/>
        <v>3.4238359999999957</v>
      </c>
      <c r="P6" s="53">
        <f t="shared" si="1"/>
        <v>8.7938979999999738</v>
      </c>
    </row>
    <row r="7" spans="2:16">
      <c r="B7" s="41">
        <v>266.32</v>
      </c>
      <c r="C7" s="53">
        <f t="shared" si="2"/>
        <v>3.1005299999999982</v>
      </c>
      <c r="D7" s="53">
        <f t="shared" si="3"/>
        <v>6.6415499999999872</v>
      </c>
      <c r="E7" s="22"/>
      <c r="F7" s="41">
        <v>266.66000000000003</v>
      </c>
      <c r="G7" s="53">
        <f t="shared" si="4"/>
        <v>3.223854545454568</v>
      </c>
      <c r="H7" s="53">
        <f t="shared" si="5"/>
        <v>7.4971181818183315</v>
      </c>
      <c r="I7" s="22"/>
      <c r="J7" s="42">
        <v>267</v>
      </c>
      <c r="K7" s="55">
        <v>3.335</v>
      </c>
      <c r="L7" s="52">
        <v>8.2326999999999995</v>
      </c>
      <c r="M7" s="22"/>
      <c r="N7" s="46">
        <v>267.33999999999997</v>
      </c>
      <c r="O7" s="61">
        <f t="shared" si="0"/>
        <v>3.4265279999999931</v>
      </c>
      <c r="P7" s="53">
        <f t="shared" si="1"/>
        <v>8.8109039999999581</v>
      </c>
    </row>
    <row r="8" spans="2:16">
      <c r="B8" s="41">
        <v>266.33</v>
      </c>
      <c r="C8" s="53">
        <f t="shared" si="2"/>
        <v>3.1016449999999973</v>
      </c>
      <c r="D8" s="53">
        <f t="shared" si="3"/>
        <v>6.6493249999999806</v>
      </c>
      <c r="E8" s="22"/>
      <c r="F8" s="41">
        <v>266.67</v>
      </c>
      <c r="G8" s="53">
        <f t="shared" si="4"/>
        <v>3.230081818181834</v>
      </c>
      <c r="H8" s="53">
        <f t="shared" si="5"/>
        <v>7.5384272727273798</v>
      </c>
      <c r="I8" s="22"/>
      <c r="J8" s="41">
        <v>267.01</v>
      </c>
      <c r="K8" s="53">
        <f t="shared" ref="K8:K39" si="6">(J8-$J$7)*($O$23-$K$7)/($N$23-$J$7)+$K$7</f>
        <v>3.3376919999999974</v>
      </c>
      <c r="L8" s="53">
        <f t="shared" ref="L8:L39" si="7">(J8-$J$7)*($P$23-$L$7)/($N$23-$J$7)+$L$7</f>
        <v>8.2497059999999838</v>
      </c>
      <c r="M8" s="22"/>
      <c r="N8" s="41">
        <v>267.35000000000002</v>
      </c>
      <c r="O8" s="61">
        <f t="shared" si="0"/>
        <v>3.4292200000000062</v>
      </c>
      <c r="P8" s="53">
        <f t="shared" si="1"/>
        <v>8.8279100000000383</v>
      </c>
    </row>
    <row r="9" spans="2:16">
      <c r="B9" s="41">
        <v>266.33999999999997</v>
      </c>
      <c r="C9" s="53">
        <f t="shared" si="2"/>
        <v>3.1027599999999964</v>
      </c>
      <c r="D9" s="53">
        <f t="shared" si="3"/>
        <v>6.657099999999974</v>
      </c>
      <c r="E9" s="22"/>
      <c r="F9" s="41">
        <v>266.68</v>
      </c>
      <c r="G9" s="53">
        <f t="shared" si="4"/>
        <v>3.2363090909091006</v>
      </c>
      <c r="H9" s="53">
        <f t="shared" si="5"/>
        <v>7.5797363636364281</v>
      </c>
      <c r="I9" s="22"/>
      <c r="J9" s="41">
        <v>267.02</v>
      </c>
      <c r="K9" s="53">
        <f t="shared" si="6"/>
        <v>3.3403839999999949</v>
      </c>
      <c r="L9" s="53">
        <f t="shared" si="7"/>
        <v>8.2667119999999681</v>
      </c>
      <c r="M9" s="22"/>
      <c r="N9" s="46">
        <v>267.36</v>
      </c>
      <c r="O9" s="61">
        <f t="shared" si="0"/>
        <v>3.4319120000000036</v>
      </c>
      <c r="P9" s="53">
        <f t="shared" si="1"/>
        <v>8.8449160000000226</v>
      </c>
    </row>
    <row r="10" spans="2:16">
      <c r="B10" s="41">
        <v>266.35000000000002</v>
      </c>
      <c r="C10" s="53">
        <f t="shared" si="2"/>
        <v>3.1038750000000017</v>
      </c>
      <c r="D10" s="53">
        <f t="shared" si="3"/>
        <v>6.664875000000011</v>
      </c>
      <c r="E10" s="22"/>
      <c r="F10" s="41">
        <v>266.69</v>
      </c>
      <c r="G10" s="53">
        <f t="shared" si="4"/>
        <v>3.2425363636363667</v>
      </c>
      <c r="H10" s="53">
        <f t="shared" si="5"/>
        <v>7.6210454545454764</v>
      </c>
      <c r="I10" s="22"/>
      <c r="J10" s="41">
        <v>267.02999999999997</v>
      </c>
      <c r="K10" s="53">
        <f t="shared" si="6"/>
        <v>3.3430759999999928</v>
      </c>
      <c r="L10" s="53">
        <f t="shared" si="7"/>
        <v>8.2837179999999524</v>
      </c>
      <c r="M10" s="22"/>
      <c r="N10" s="41">
        <v>267.37</v>
      </c>
      <c r="O10" s="61">
        <f t="shared" si="0"/>
        <v>3.4346040000000011</v>
      </c>
      <c r="P10" s="53">
        <f t="shared" si="1"/>
        <v>8.861922000000007</v>
      </c>
    </row>
    <row r="11" spans="2:16">
      <c r="B11" s="41">
        <v>266.36</v>
      </c>
      <c r="C11" s="53">
        <f t="shared" si="2"/>
        <v>3.1049900000000008</v>
      </c>
      <c r="D11" s="53">
        <f t="shared" si="3"/>
        <v>6.6726500000000044</v>
      </c>
      <c r="E11" s="22"/>
      <c r="F11" s="41">
        <v>266.7</v>
      </c>
      <c r="G11" s="53">
        <f t="shared" si="4"/>
        <v>3.2487636363636332</v>
      </c>
      <c r="H11" s="53">
        <f t="shared" si="5"/>
        <v>7.6623545454545239</v>
      </c>
      <c r="I11" s="22"/>
      <c r="J11" s="41">
        <v>267.04000000000002</v>
      </c>
      <c r="K11" s="53">
        <f t="shared" si="6"/>
        <v>3.3457680000000054</v>
      </c>
      <c r="L11" s="53">
        <f t="shared" si="7"/>
        <v>8.3007240000000344</v>
      </c>
      <c r="M11" s="22"/>
      <c r="N11" s="46">
        <v>267.38</v>
      </c>
      <c r="O11" s="61">
        <f t="shared" si="0"/>
        <v>3.4372959999999986</v>
      </c>
      <c r="P11" s="53">
        <f t="shared" si="1"/>
        <v>8.878927999999993</v>
      </c>
    </row>
    <row r="12" spans="2:16">
      <c r="B12" s="41">
        <v>266.37</v>
      </c>
      <c r="C12" s="53">
        <f t="shared" si="2"/>
        <v>3.1061049999999999</v>
      </c>
      <c r="D12" s="53">
        <f t="shared" si="3"/>
        <v>6.6804249999999978</v>
      </c>
      <c r="E12" s="22"/>
      <c r="F12" s="41">
        <v>266.70999999999998</v>
      </c>
      <c r="G12" s="53">
        <f t="shared" si="4"/>
        <v>3.2549909090908993</v>
      </c>
      <c r="H12" s="53">
        <f t="shared" si="5"/>
        <v>7.7036636363635722</v>
      </c>
      <c r="I12" s="22"/>
      <c r="J12" s="41">
        <v>267.05</v>
      </c>
      <c r="K12" s="53">
        <f t="shared" si="6"/>
        <v>3.3484600000000029</v>
      </c>
      <c r="L12" s="53">
        <f t="shared" si="7"/>
        <v>8.3177300000000187</v>
      </c>
      <c r="M12" s="22"/>
      <c r="N12" s="41">
        <v>267.39</v>
      </c>
      <c r="O12" s="61">
        <f t="shared" si="0"/>
        <v>3.439987999999996</v>
      </c>
      <c r="P12" s="53">
        <f t="shared" si="1"/>
        <v>8.8959339999999774</v>
      </c>
    </row>
    <row r="13" spans="2:16">
      <c r="B13" s="41">
        <v>266.38</v>
      </c>
      <c r="C13" s="53">
        <f t="shared" si="2"/>
        <v>3.107219999999999</v>
      </c>
      <c r="D13" s="53">
        <f t="shared" si="3"/>
        <v>6.6881999999999913</v>
      </c>
      <c r="E13" s="22"/>
      <c r="F13" s="41">
        <v>266.72000000000003</v>
      </c>
      <c r="G13" s="53">
        <f t="shared" si="4"/>
        <v>3.2612181818182009</v>
      </c>
      <c r="H13" s="53">
        <f t="shared" si="5"/>
        <v>7.744972727272855</v>
      </c>
      <c r="I13" s="22"/>
      <c r="J13" s="41">
        <v>267.06</v>
      </c>
      <c r="K13" s="53">
        <f t="shared" si="6"/>
        <v>3.3511520000000004</v>
      </c>
      <c r="L13" s="53">
        <f t="shared" si="7"/>
        <v>8.334736000000003</v>
      </c>
      <c r="M13" s="22"/>
      <c r="N13" s="46">
        <v>267.39999999999998</v>
      </c>
      <c r="O13" s="61">
        <f t="shared" si="0"/>
        <v>3.4426799999999935</v>
      </c>
      <c r="P13" s="53">
        <f t="shared" si="1"/>
        <v>8.9129399999999617</v>
      </c>
    </row>
    <row r="14" spans="2:16">
      <c r="B14" s="41">
        <v>266.39</v>
      </c>
      <c r="C14" s="53">
        <f t="shared" si="2"/>
        <v>3.1083349999999976</v>
      </c>
      <c r="D14" s="53">
        <f t="shared" si="3"/>
        <v>6.6959749999999847</v>
      </c>
      <c r="E14" s="22"/>
      <c r="F14" s="41">
        <v>266.73</v>
      </c>
      <c r="G14" s="53">
        <f t="shared" si="4"/>
        <v>3.2674454545454674</v>
      </c>
      <c r="H14" s="53">
        <f t="shared" si="5"/>
        <v>7.7862818181819033</v>
      </c>
      <c r="I14" s="22"/>
      <c r="J14" s="41">
        <v>267.07</v>
      </c>
      <c r="K14" s="53">
        <f t="shared" si="6"/>
        <v>3.3538439999999983</v>
      </c>
      <c r="L14" s="53">
        <f t="shared" si="7"/>
        <v>8.3517419999999873</v>
      </c>
      <c r="M14" s="22"/>
      <c r="N14" s="41">
        <v>267.41000000000003</v>
      </c>
      <c r="O14" s="61">
        <f t="shared" si="0"/>
        <v>3.4453720000000065</v>
      </c>
      <c r="P14" s="53">
        <f t="shared" si="1"/>
        <v>8.9299460000000419</v>
      </c>
    </row>
    <row r="15" spans="2:16">
      <c r="B15" s="41">
        <v>266.39999999999998</v>
      </c>
      <c r="C15" s="53">
        <f t="shared" si="2"/>
        <v>3.1094499999999967</v>
      </c>
      <c r="D15" s="53">
        <f t="shared" si="3"/>
        <v>6.7037499999999781</v>
      </c>
      <c r="E15" s="22"/>
      <c r="F15" s="41">
        <v>266.74</v>
      </c>
      <c r="G15" s="53">
        <f t="shared" si="4"/>
        <v>3.273672727272734</v>
      </c>
      <c r="H15" s="53">
        <f t="shared" si="5"/>
        <v>7.8275909090909517</v>
      </c>
      <c r="I15" s="22"/>
      <c r="J15" s="41">
        <v>267.08</v>
      </c>
      <c r="K15" s="53">
        <f t="shared" si="6"/>
        <v>3.3565359999999957</v>
      </c>
      <c r="L15" s="53">
        <f t="shared" si="7"/>
        <v>8.3687479999999717</v>
      </c>
      <c r="M15" s="22"/>
      <c r="N15" s="46">
        <v>267.42</v>
      </c>
      <c r="O15" s="61">
        <f t="shared" si="0"/>
        <v>3.448064000000004</v>
      </c>
      <c r="P15" s="53">
        <f t="shared" si="1"/>
        <v>8.946952000000028</v>
      </c>
    </row>
    <row r="16" spans="2:16">
      <c r="B16" s="41">
        <v>266.41000000000003</v>
      </c>
      <c r="C16" s="53">
        <f t="shared" si="2"/>
        <v>3.1105650000000025</v>
      </c>
      <c r="D16" s="53">
        <f t="shared" si="3"/>
        <v>6.711525000000016</v>
      </c>
      <c r="E16" s="22"/>
      <c r="F16" s="42">
        <v>266.75</v>
      </c>
      <c r="G16" s="55">
        <v>3.2799</v>
      </c>
      <c r="H16" s="52">
        <v>7.8689</v>
      </c>
      <c r="I16" s="22"/>
      <c r="J16" s="41">
        <v>267.08999999999997</v>
      </c>
      <c r="K16" s="53">
        <f t="shared" si="6"/>
        <v>3.3592279999999932</v>
      </c>
      <c r="L16" s="53">
        <f t="shared" si="7"/>
        <v>8.3857539999999577</v>
      </c>
      <c r="M16" s="22"/>
      <c r="N16" s="41">
        <v>267.43</v>
      </c>
      <c r="O16" s="61">
        <f t="shared" si="0"/>
        <v>3.4507560000000015</v>
      </c>
      <c r="P16" s="53">
        <f t="shared" si="1"/>
        <v>8.9639580000000123</v>
      </c>
    </row>
    <row r="17" spans="2:16">
      <c r="B17" s="41">
        <v>266.42</v>
      </c>
      <c r="C17" s="53">
        <f t="shared" si="2"/>
        <v>3.1116800000000011</v>
      </c>
      <c r="D17" s="53">
        <f t="shared" si="3"/>
        <v>6.7193000000000094</v>
      </c>
      <c r="E17" s="22"/>
      <c r="F17" s="41">
        <v>266.76000000000101</v>
      </c>
      <c r="G17" s="53">
        <f t="shared" ref="G17:G39" si="8">(F17-$F$16)*($K$7-$G$16)/($J$7-$F$16)+$G$16</f>
        <v>3.2821040000002237</v>
      </c>
      <c r="H17" s="53">
        <f t="shared" ref="H17:H39" si="9">(F17-$F$16)*($L$7-$H$16)/($J$7-$F$16)+$H$16</f>
        <v>7.8834520000014754</v>
      </c>
      <c r="I17" s="22"/>
      <c r="J17" s="41">
        <v>267.10000000000002</v>
      </c>
      <c r="K17" s="53">
        <f t="shared" si="6"/>
        <v>3.3619200000000062</v>
      </c>
      <c r="L17" s="53">
        <f t="shared" si="7"/>
        <v>8.402760000000038</v>
      </c>
      <c r="M17" s="22"/>
      <c r="N17" s="46">
        <v>267.44</v>
      </c>
      <c r="O17" s="61">
        <f t="shared" si="0"/>
        <v>3.4534479999999994</v>
      </c>
      <c r="P17" s="53">
        <f t="shared" si="1"/>
        <v>8.9809639999999966</v>
      </c>
    </row>
    <row r="18" spans="2:16">
      <c r="B18" s="41">
        <v>266.43</v>
      </c>
      <c r="C18" s="53">
        <f t="shared" si="2"/>
        <v>3.1127950000000002</v>
      </c>
      <c r="D18" s="53">
        <f t="shared" si="3"/>
        <v>6.7270750000000028</v>
      </c>
      <c r="E18" s="22"/>
      <c r="F18" s="41">
        <v>266.770000000001</v>
      </c>
      <c r="G18" s="53">
        <f t="shared" si="8"/>
        <v>3.2843080000002214</v>
      </c>
      <c r="H18" s="53">
        <f t="shared" si="9"/>
        <v>7.8980040000014622</v>
      </c>
      <c r="I18" s="22"/>
      <c r="J18" s="41">
        <v>267.11</v>
      </c>
      <c r="K18" s="53">
        <f t="shared" si="6"/>
        <v>3.3646120000000037</v>
      </c>
      <c r="L18" s="53">
        <f t="shared" si="7"/>
        <v>8.4197660000000223</v>
      </c>
      <c r="M18" s="22"/>
      <c r="N18" s="41">
        <v>267.45</v>
      </c>
      <c r="O18" s="61">
        <f t="shared" si="0"/>
        <v>3.4561399999999969</v>
      </c>
      <c r="P18" s="53">
        <f t="shared" si="1"/>
        <v>8.9979699999999809</v>
      </c>
    </row>
    <row r="19" spans="2:16">
      <c r="B19" s="41">
        <v>266.44</v>
      </c>
      <c r="C19" s="53">
        <f t="shared" si="2"/>
        <v>3.1139099999999993</v>
      </c>
      <c r="D19" s="53">
        <f t="shared" si="3"/>
        <v>6.7348499999999962</v>
      </c>
      <c r="E19" s="22"/>
      <c r="F19" s="41">
        <v>266.780000000001</v>
      </c>
      <c r="G19" s="53">
        <f t="shared" si="8"/>
        <v>3.2865120000002195</v>
      </c>
      <c r="H19" s="53">
        <f t="shared" si="9"/>
        <v>7.912556000001449</v>
      </c>
      <c r="I19" s="22"/>
      <c r="J19" s="41">
        <v>267.12</v>
      </c>
      <c r="K19" s="53">
        <f t="shared" si="6"/>
        <v>3.3673040000000012</v>
      </c>
      <c r="L19" s="53">
        <f t="shared" si="7"/>
        <v>8.4367720000000066</v>
      </c>
      <c r="M19" s="22"/>
      <c r="N19" s="46">
        <v>267.45999999999998</v>
      </c>
      <c r="O19" s="61">
        <f t="shared" si="0"/>
        <v>3.4588319999999944</v>
      </c>
      <c r="P19" s="53">
        <f t="shared" si="1"/>
        <v>9.0149759999999652</v>
      </c>
    </row>
    <row r="20" spans="2:16">
      <c r="B20" s="41">
        <v>266.45</v>
      </c>
      <c r="C20" s="53">
        <f t="shared" si="2"/>
        <v>3.1150249999999984</v>
      </c>
      <c r="D20" s="53">
        <f t="shared" si="3"/>
        <v>6.7426249999999897</v>
      </c>
      <c r="E20" s="22"/>
      <c r="F20" s="41">
        <v>266.79000000000099</v>
      </c>
      <c r="G20" s="53">
        <f t="shared" si="8"/>
        <v>3.2887160000002176</v>
      </c>
      <c r="H20" s="53">
        <f t="shared" si="9"/>
        <v>7.9271080000014358</v>
      </c>
      <c r="I20" s="22"/>
      <c r="J20" s="41">
        <v>267.13</v>
      </c>
      <c r="K20" s="53">
        <f t="shared" si="6"/>
        <v>3.3699959999999987</v>
      </c>
      <c r="L20" s="53">
        <f t="shared" si="7"/>
        <v>8.4537779999999927</v>
      </c>
      <c r="M20" s="22"/>
      <c r="N20" s="41">
        <v>267.47000000000003</v>
      </c>
      <c r="O20" s="61">
        <f t="shared" si="0"/>
        <v>3.4615240000000069</v>
      </c>
      <c r="P20" s="53">
        <f t="shared" si="1"/>
        <v>9.0319820000000473</v>
      </c>
    </row>
    <row r="21" spans="2:16">
      <c r="B21" s="41">
        <v>266.45999999999998</v>
      </c>
      <c r="C21" s="53">
        <f t="shared" si="2"/>
        <v>3.1161399999999975</v>
      </c>
      <c r="D21" s="53">
        <f t="shared" si="3"/>
        <v>6.7503999999999831</v>
      </c>
      <c r="E21" s="22"/>
      <c r="F21" s="41">
        <v>266.80000000000098</v>
      </c>
      <c r="G21" s="53">
        <f t="shared" si="8"/>
        <v>3.2909200000002157</v>
      </c>
      <c r="H21" s="53">
        <f t="shared" si="9"/>
        <v>7.9416600000014226</v>
      </c>
      <c r="I21" s="22"/>
      <c r="J21" s="41">
        <v>267.14</v>
      </c>
      <c r="K21" s="53">
        <f t="shared" si="6"/>
        <v>3.3726879999999961</v>
      </c>
      <c r="L21" s="53">
        <f t="shared" si="7"/>
        <v>8.470783999999977</v>
      </c>
      <c r="M21" s="22"/>
      <c r="N21" s="46">
        <v>267.48</v>
      </c>
      <c r="O21" s="61">
        <f t="shared" si="0"/>
        <v>3.4642160000000048</v>
      </c>
      <c r="P21" s="53">
        <f t="shared" si="1"/>
        <v>9.0489880000000316</v>
      </c>
    </row>
    <row r="22" spans="2:16">
      <c r="B22" s="41">
        <v>266.47000000000003</v>
      </c>
      <c r="C22" s="53">
        <f t="shared" si="2"/>
        <v>3.1172550000000028</v>
      </c>
      <c r="D22" s="53">
        <f t="shared" si="3"/>
        <v>6.75817500000002</v>
      </c>
      <c r="E22" s="22"/>
      <c r="F22" s="41">
        <v>266.81000000000103</v>
      </c>
      <c r="G22" s="53">
        <f t="shared" si="8"/>
        <v>3.2931240000002262</v>
      </c>
      <c r="H22" s="53">
        <f t="shared" si="9"/>
        <v>7.956212000001492</v>
      </c>
      <c r="I22" s="22"/>
      <c r="J22" s="41">
        <v>267.14999999999998</v>
      </c>
      <c r="K22" s="53">
        <f t="shared" si="6"/>
        <v>3.3753799999999936</v>
      </c>
      <c r="L22" s="53">
        <f t="shared" si="7"/>
        <v>8.4877899999999613</v>
      </c>
      <c r="M22" s="22"/>
      <c r="N22" s="41">
        <v>267.49</v>
      </c>
      <c r="O22" s="61">
        <f t="shared" si="0"/>
        <v>3.4669080000000023</v>
      </c>
      <c r="P22" s="53">
        <f t="shared" si="1"/>
        <v>9.0659940000000159</v>
      </c>
    </row>
    <row r="23" spans="2:16">
      <c r="B23" s="41">
        <v>266.48</v>
      </c>
      <c r="C23" s="53">
        <f t="shared" si="2"/>
        <v>3.1183700000000019</v>
      </c>
      <c r="D23" s="53">
        <f t="shared" si="3"/>
        <v>6.7659500000000135</v>
      </c>
      <c r="E23" s="22"/>
      <c r="F23" s="41">
        <v>266.82000000000102</v>
      </c>
      <c r="G23" s="53">
        <f t="shared" si="8"/>
        <v>3.2953280000002239</v>
      </c>
      <c r="H23" s="53">
        <f t="shared" si="9"/>
        <v>7.9707640000014788</v>
      </c>
      <c r="I23" s="22"/>
      <c r="J23" s="41">
        <v>267.16000000000003</v>
      </c>
      <c r="K23" s="53">
        <f t="shared" si="6"/>
        <v>3.3780720000000066</v>
      </c>
      <c r="L23" s="53">
        <f t="shared" si="7"/>
        <v>8.5047960000000415</v>
      </c>
      <c r="M23" s="22"/>
      <c r="N23" s="42">
        <v>267.5</v>
      </c>
      <c r="O23" s="62">
        <v>3.4695999999999998</v>
      </c>
      <c r="P23" s="63">
        <v>9.0830000000000002</v>
      </c>
    </row>
    <row r="24" spans="2:16">
      <c r="B24" s="41">
        <v>266.49</v>
      </c>
      <c r="C24" s="53">
        <f t="shared" si="2"/>
        <v>3.119485000000001</v>
      </c>
      <c r="D24" s="53">
        <f t="shared" si="3"/>
        <v>6.7737250000000069</v>
      </c>
      <c r="E24" s="22"/>
      <c r="F24" s="41">
        <v>266.83000000000101</v>
      </c>
      <c r="G24" s="53">
        <f t="shared" si="8"/>
        <v>3.297532000000222</v>
      </c>
      <c r="H24" s="53">
        <f t="shared" si="9"/>
        <v>7.9853160000014656</v>
      </c>
      <c r="I24" s="22"/>
      <c r="J24" s="41">
        <v>267.17</v>
      </c>
      <c r="K24" s="53">
        <f t="shared" si="6"/>
        <v>3.3807640000000041</v>
      </c>
      <c r="L24" s="53">
        <f t="shared" si="7"/>
        <v>8.5218020000000276</v>
      </c>
      <c r="M24" s="22"/>
      <c r="N24" s="41">
        <v>267.51</v>
      </c>
      <c r="O24" s="61">
        <f t="shared" ref="O24:O39" si="10">(N24-$N$23)*($O$41-$O$23)/($N$41-$N$23)+$O$23</f>
        <v>3.4751559999999948</v>
      </c>
      <c r="P24" s="53">
        <f t="shared" ref="P24:P39" si="11">(N24-$N$23)*($P$41-$P$23)/($N$41-$N$23)+$P$23</f>
        <v>9.1190619999999676</v>
      </c>
    </row>
    <row r="25" spans="2:16">
      <c r="B25" s="42">
        <v>266.5</v>
      </c>
      <c r="C25" s="55">
        <v>3.1206</v>
      </c>
      <c r="D25" s="52">
        <v>6.7815000000000003</v>
      </c>
      <c r="E25" s="22"/>
      <c r="F25" s="41">
        <v>266.840000000001</v>
      </c>
      <c r="G25" s="53">
        <f t="shared" si="8"/>
        <v>3.29973600000022</v>
      </c>
      <c r="H25" s="53">
        <f t="shared" si="9"/>
        <v>7.9998680000014524</v>
      </c>
      <c r="I25" s="22"/>
      <c r="J25" s="41">
        <v>267.18</v>
      </c>
      <c r="K25" s="53">
        <f t="shared" si="6"/>
        <v>3.3834560000000016</v>
      </c>
      <c r="L25" s="53">
        <f t="shared" si="7"/>
        <v>8.5388080000000119</v>
      </c>
      <c r="M25" s="22"/>
      <c r="N25" s="46">
        <v>267.52</v>
      </c>
      <c r="O25" s="61">
        <f t="shared" si="10"/>
        <v>3.4807119999999898</v>
      </c>
      <c r="P25" s="53">
        <f t="shared" si="11"/>
        <v>9.155123999999935</v>
      </c>
    </row>
    <row r="26" spans="2:16">
      <c r="B26" s="41">
        <v>266.51</v>
      </c>
      <c r="C26" s="53">
        <f t="shared" ref="C26:C38" si="12">(B26-$B$25)*($C$39-$C$25)/($B$39-$B$25)+$C$25</f>
        <v>3.1270857142857089</v>
      </c>
      <c r="D26" s="53">
        <f t="shared" ref="D26:D38" si="13">(B26-$B$25)*($D$39-$D$25)/($B$39-$B$25)+$D$25</f>
        <v>6.8267142857142495</v>
      </c>
      <c r="E26" s="22"/>
      <c r="F26" s="41">
        <v>266.85000000000099</v>
      </c>
      <c r="G26" s="53">
        <f t="shared" si="8"/>
        <v>3.3019400000002181</v>
      </c>
      <c r="H26" s="53">
        <f t="shared" si="9"/>
        <v>8.0144200000014383</v>
      </c>
      <c r="I26" s="22"/>
      <c r="J26" s="41">
        <v>267.19</v>
      </c>
      <c r="K26" s="53">
        <f t="shared" si="6"/>
        <v>3.3861479999999995</v>
      </c>
      <c r="L26" s="53">
        <f t="shared" si="7"/>
        <v>8.5558139999999963</v>
      </c>
      <c r="M26" s="22"/>
      <c r="N26" s="41">
        <v>267.52999999999997</v>
      </c>
      <c r="O26" s="61">
        <f t="shared" si="10"/>
        <v>3.4862679999999848</v>
      </c>
      <c r="P26" s="53">
        <f t="shared" si="11"/>
        <v>9.1911859999999024</v>
      </c>
    </row>
    <row r="27" spans="2:16">
      <c r="B27" s="41">
        <v>266.52</v>
      </c>
      <c r="C27" s="53">
        <f t="shared" si="12"/>
        <v>3.1335714285714182</v>
      </c>
      <c r="D27" s="53">
        <f t="shared" si="13"/>
        <v>6.8719285714284979</v>
      </c>
      <c r="E27" s="22"/>
      <c r="F27" s="41">
        <v>266.86000000000098</v>
      </c>
      <c r="G27" s="53">
        <f t="shared" si="8"/>
        <v>3.3041440000002158</v>
      </c>
      <c r="H27" s="53">
        <f t="shared" si="9"/>
        <v>8.028972000001426</v>
      </c>
      <c r="I27" s="22"/>
      <c r="J27" s="41">
        <v>267.2</v>
      </c>
      <c r="K27" s="53">
        <f t="shared" si="6"/>
        <v>3.388839999999997</v>
      </c>
      <c r="L27" s="53">
        <f t="shared" si="7"/>
        <v>8.5728199999999806</v>
      </c>
      <c r="M27" s="22"/>
      <c r="N27" s="46">
        <v>267.54000000000002</v>
      </c>
      <c r="O27" s="61">
        <f t="shared" si="10"/>
        <v>3.4918240000000114</v>
      </c>
      <c r="P27" s="53">
        <f t="shared" si="11"/>
        <v>9.2272480000000741</v>
      </c>
    </row>
    <row r="28" spans="2:16">
      <c r="B28" s="41">
        <v>266.52999999999997</v>
      </c>
      <c r="C28" s="53">
        <f t="shared" si="12"/>
        <v>3.1400571428571271</v>
      </c>
      <c r="D28" s="53">
        <f t="shared" si="13"/>
        <v>6.9171428571427471</v>
      </c>
      <c r="E28" s="22"/>
      <c r="F28" s="41">
        <v>266.87000000000103</v>
      </c>
      <c r="G28" s="53">
        <f t="shared" si="8"/>
        <v>3.3063480000002263</v>
      </c>
      <c r="H28" s="53">
        <f t="shared" si="9"/>
        <v>8.0435240000014954</v>
      </c>
      <c r="I28" s="22"/>
      <c r="J28" s="41">
        <v>267.20999999999998</v>
      </c>
      <c r="K28" s="53">
        <f t="shared" si="6"/>
        <v>3.3915319999999944</v>
      </c>
      <c r="L28" s="53">
        <f t="shared" si="7"/>
        <v>8.5898259999999649</v>
      </c>
      <c r="M28" s="22"/>
      <c r="N28" s="41">
        <v>267.55</v>
      </c>
      <c r="O28" s="61">
        <f t="shared" si="10"/>
        <v>3.4973800000000059</v>
      </c>
      <c r="P28" s="53">
        <f t="shared" si="11"/>
        <v>9.2633100000000415</v>
      </c>
    </row>
    <row r="29" spans="2:16">
      <c r="B29" s="41">
        <v>266.54000000000002</v>
      </c>
      <c r="C29" s="53">
        <f t="shared" si="12"/>
        <v>3.1465428571428729</v>
      </c>
      <c r="D29" s="53">
        <f t="shared" si="13"/>
        <v>6.962357142857253</v>
      </c>
      <c r="E29" s="22"/>
      <c r="F29" s="41">
        <v>266.88000000000102</v>
      </c>
      <c r="G29" s="53">
        <f t="shared" si="8"/>
        <v>3.3085520000002244</v>
      </c>
      <c r="H29" s="53">
        <f t="shared" si="9"/>
        <v>8.0580760000014813</v>
      </c>
      <c r="I29" s="22"/>
      <c r="J29" s="41">
        <v>267.22000000000003</v>
      </c>
      <c r="K29" s="53">
        <f t="shared" si="6"/>
        <v>3.3942240000000075</v>
      </c>
      <c r="L29" s="53">
        <f t="shared" si="7"/>
        <v>8.6068320000000469</v>
      </c>
      <c r="M29" s="22"/>
      <c r="N29" s="46">
        <v>267.56</v>
      </c>
      <c r="O29" s="61">
        <f t="shared" si="10"/>
        <v>3.5029360000000009</v>
      </c>
      <c r="P29" s="53">
        <f t="shared" si="11"/>
        <v>9.2993720000000089</v>
      </c>
    </row>
    <row r="30" spans="2:16">
      <c r="B30" s="41">
        <v>266.55</v>
      </c>
      <c r="C30" s="53">
        <f t="shared" si="12"/>
        <v>3.1530285714285817</v>
      </c>
      <c r="D30" s="53">
        <f t="shared" si="13"/>
        <v>7.0075714285715023</v>
      </c>
      <c r="E30" s="22"/>
      <c r="F30" s="41">
        <v>266.89000000000101</v>
      </c>
      <c r="G30" s="53">
        <f t="shared" si="8"/>
        <v>3.3107560000002225</v>
      </c>
      <c r="H30" s="53">
        <f t="shared" si="9"/>
        <v>8.072628000001469</v>
      </c>
      <c r="I30" s="22"/>
      <c r="J30" s="41">
        <v>267.23</v>
      </c>
      <c r="K30" s="53">
        <f t="shared" si="6"/>
        <v>3.3969160000000049</v>
      </c>
      <c r="L30" s="53">
        <f t="shared" si="7"/>
        <v>8.6238380000000312</v>
      </c>
      <c r="M30" s="22"/>
      <c r="N30" s="41">
        <v>267.57</v>
      </c>
      <c r="O30" s="61">
        <f t="shared" si="10"/>
        <v>3.5084919999999959</v>
      </c>
      <c r="P30" s="53">
        <f t="shared" si="11"/>
        <v>9.3354339999999763</v>
      </c>
    </row>
    <row r="31" spans="2:16">
      <c r="B31" s="41">
        <v>266.56</v>
      </c>
      <c r="C31" s="53">
        <f t="shared" si="12"/>
        <v>3.159514285714291</v>
      </c>
      <c r="D31" s="53">
        <f t="shared" si="13"/>
        <v>7.0527857142857515</v>
      </c>
      <c r="E31" s="22"/>
      <c r="F31" s="41">
        <v>266.900000000001</v>
      </c>
      <c r="G31" s="53">
        <f t="shared" si="8"/>
        <v>3.3129600000002206</v>
      </c>
      <c r="H31" s="53">
        <f t="shared" si="9"/>
        <v>8.0871800000014549</v>
      </c>
      <c r="I31" s="22"/>
      <c r="J31" s="41">
        <v>267.24</v>
      </c>
      <c r="K31" s="53">
        <f t="shared" si="6"/>
        <v>3.3996080000000024</v>
      </c>
      <c r="L31" s="53">
        <f t="shared" si="7"/>
        <v>8.6408440000000155</v>
      </c>
      <c r="M31" s="22"/>
      <c r="N31" s="46">
        <v>267.58</v>
      </c>
      <c r="O31" s="61">
        <f t="shared" si="10"/>
        <v>3.514047999999991</v>
      </c>
      <c r="P31" s="53">
        <f t="shared" si="11"/>
        <v>9.3714959999999436</v>
      </c>
    </row>
    <row r="32" spans="2:16">
      <c r="B32" s="41">
        <v>266.57</v>
      </c>
      <c r="C32" s="53">
        <f t="shared" si="12"/>
        <v>3.1659999999999999</v>
      </c>
      <c r="D32" s="53">
        <f t="shared" si="13"/>
        <v>7.0980000000000008</v>
      </c>
      <c r="E32" s="22"/>
      <c r="F32" s="41">
        <v>266.91000000000099</v>
      </c>
      <c r="G32" s="53">
        <f t="shared" si="8"/>
        <v>3.3151640000002183</v>
      </c>
      <c r="H32" s="53">
        <f t="shared" si="9"/>
        <v>8.1017320000014426</v>
      </c>
      <c r="I32" s="22"/>
      <c r="J32" s="41">
        <v>267.25</v>
      </c>
      <c r="K32" s="53">
        <f t="shared" si="6"/>
        <v>3.4022999999999999</v>
      </c>
      <c r="L32" s="53">
        <f t="shared" si="7"/>
        <v>8.6578499999999998</v>
      </c>
      <c r="M32" s="22"/>
      <c r="N32" s="41">
        <v>267.58999999999997</v>
      </c>
      <c r="O32" s="61">
        <f t="shared" si="10"/>
        <v>3.519603999999986</v>
      </c>
      <c r="P32" s="53">
        <f t="shared" si="11"/>
        <v>9.4075579999999093</v>
      </c>
    </row>
    <row r="33" spans="2:16">
      <c r="B33" s="41">
        <v>266.58</v>
      </c>
      <c r="C33" s="53">
        <f t="shared" si="12"/>
        <v>3.1724857142857088</v>
      </c>
      <c r="D33" s="53">
        <f t="shared" si="13"/>
        <v>7.1432142857142491</v>
      </c>
      <c r="E33" s="22"/>
      <c r="F33" s="41">
        <v>266.92000000000098</v>
      </c>
      <c r="G33" s="53">
        <f t="shared" si="8"/>
        <v>3.3173680000002164</v>
      </c>
      <c r="H33" s="53">
        <f t="shared" si="9"/>
        <v>8.1162840000014285</v>
      </c>
      <c r="I33" s="22"/>
      <c r="J33" s="41">
        <v>267.26</v>
      </c>
      <c r="K33" s="53">
        <f t="shared" si="6"/>
        <v>3.4049919999999974</v>
      </c>
      <c r="L33" s="53">
        <f t="shared" si="7"/>
        <v>8.6748559999999841</v>
      </c>
      <c r="M33" s="22"/>
      <c r="N33" s="46">
        <v>267.60000000000002</v>
      </c>
      <c r="O33" s="61">
        <f t="shared" si="10"/>
        <v>3.5251600000000125</v>
      </c>
      <c r="P33" s="53">
        <f t="shared" si="11"/>
        <v>9.4436200000000827</v>
      </c>
    </row>
    <row r="34" spans="2:16">
      <c r="B34" s="41">
        <v>266.58999999999997</v>
      </c>
      <c r="C34" s="53">
        <f t="shared" si="12"/>
        <v>3.1789714285714181</v>
      </c>
      <c r="D34" s="53">
        <f t="shared" si="13"/>
        <v>7.1884285714284983</v>
      </c>
      <c r="E34" s="22"/>
      <c r="F34" s="41">
        <v>266.93000000000097</v>
      </c>
      <c r="G34" s="53">
        <f t="shared" si="8"/>
        <v>3.3195720000002145</v>
      </c>
      <c r="H34" s="53">
        <f t="shared" si="9"/>
        <v>8.1308360000014162</v>
      </c>
      <c r="I34" s="22"/>
      <c r="J34" s="41">
        <v>267.27</v>
      </c>
      <c r="K34" s="53">
        <f t="shared" si="6"/>
        <v>3.4076839999999948</v>
      </c>
      <c r="L34" s="53">
        <f t="shared" si="7"/>
        <v>8.6918619999999684</v>
      </c>
      <c r="M34" s="22"/>
      <c r="N34" s="41">
        <v>267.61</v>
      </c>
      <c r="O34" s="61">
        <f t="shared" si="10"/>
        <v>3.5307160000000075</v>
      </c>
      <c r="P34" s="53">
        <f t="shared" si="11"/>
        <v>9.4796820000000501</v>
      </c>
    </row>
    <row r="35" spans="2:16">
      <c r="B35" s="41">
        <v>266.60000000000002</v>
      </c>
      <c r="C35" s="53">
        <f t="shared" si="12"/>
        <v>3.1854571428571639</v>
      </c>
      <c r="D35" s="53">
        <f t="shared" si="13"/>
        <v>7.2336428571430043</v>
      </c>
      <c r="E35" s="22"/>
      <c r="F35" s="41">
        <v>266.94000000000102</v>
      </c>
      <c r="G35" s="53">
        <f t="shared" si="8"/>
        <v>3.321776000000225</v>
      </c>
      <c r="H35" s="53">
        <f t="shared" si="9"/>
        <v>8.1453880000014856</v>
      </c>
      <c r="I35" s="22"/>
      <c r="J35" s="41">
        <v>267.27999999999997</v>
      </c>
      <c r="K35" s="53">
        <f t="shared" si="6"/>
        <v>3.4103759999999923</v>
      </c>
      <c r="L35" s="53">
        <f t="shared" si="7"/>
        <v>8.7088679999999528</v>
      </c>
      <c r="M35" s="22"/>
      <c r="N35" s="46">
        <v>267.62</v>
      </c>
      <c r="O35" s="61">
        <f t="shared" si="10"/>
        <v>3.5362720000000025</v>
      </c>
      <c r="P35" s="53">
        <f t="shared" si="11"/>
        <v>9.5157440000000175</v>
      </c>
    </row>
    <row r="36" spans="2:16">
      <c r="B36" s="41">
        <v>266.61</v>
      </c>
      <c r="C36" s="53">
        <f t="shared" si="12"/>
        <v>3.1919428571428727</v>
      </c>
      <c r="D36" s="53">
        <f t="shared" si="13"/>
        <v>7.2788571428572535</v>
      </c>
      <c r="E36" s="22"/>
      <c r="F36" s="41">
        <v>266.95000000000101</v>
      </c>
      <c r="G36" s="53">
        <f t="shared" si="8"/>
        <v>3.3239800000002231</v>
      </c>
      <c r="H36" s="53">
        <f t="shared" si="9"/>
        <v>8.1599400000014715</v>
      </c>
      <c r="I36" s="22"/>
      <c r="J36" s="41">
        <v>267.29000000000002</v>
      </c>
      <c r="K36" s="53">
        <f t="shared" si="6"/>
        <v>3.4130680000000053</v>
      </c>
      <c r="L36" s="53">
        <f t="shared" si="7"/>
        <v>8.7258740000000348</v>
      </c>
      <c r="M36" s="22"/>
      <c r="N36" s="41">
        <v>267.63</v>
      </c>
      <c r="O36" s="61">
        <f t="shared" si="10"/>
        <v>3.5418279999999971</v>
      </c>
      <c r="P36" s="53">
        <f t="shared" si="11"/>
        <v>9.5518059999999831</v>
      </c>
    </row>
    <row r="37" spans="2:16">
      <c r="B37" s="41">
        <v>266.62</v>
      </c>
      <c r="C37" s="53">
        <f t="shared" si="12"/>
        <v>3.1984285714285816</v>
      </c>
      <c r="D37" s="53">
        <f t="shared" si="13"/>
        <v>7.3240714285715027</v>
      </c>
      <c r="E37" s="22"/>
      <c r="F37" s="41">
        <v>266.960000000001</v>
      </c>
      <c r="G37" s="53">
        <f t="shared" si="8"/>
        <v>3.3261840000002212</v>
      </c>
      <c r="H37" s="53">
        <f t="shared" si="9"/>
        <v>8.1744920000014591</v>
      </c>
      <c r="I37" s="22"/>
      <c r="J37" s="41">
        <v>267.3</v>
      </c>
      <c r="K37" s="53">
        <f t="shared" si="6"/>
        <v>3.4157600000000028</v>
      </c>
      <c r="L37" s="53">
        <f t="shared" si="7"/>
        <v>8.7428800000000191</v>
      </c>
      <c r="M37" s="22"/>
      <c r="N37" s="46">
        <v>267.64</v>
      </c>
      <c r="O37" s="61">
        <f t="shared" si="10"/>
        <v>3.5473839999999921</v>
      </c>
      <c r="P37" s="53">
        <f t="shared" si="11"/>
        <v>9.5878679999999505</v>
      </c>
    </row>
    <row r="38" spans="2:16" ht="12.75" customHeight="1">
      <c r="B38" s="41">
        <v>266.63</v>
      </c>
      <c r="C38" s="53">
        <f t="shared" si="12"/>
        <v>3.2049142857142909</v>
      </c>
      <c r="D38" s="53">
        <f t="shared" si="13"/>
        <v>7.3692857142857511</v>
      </c>
      <c r="E38" s="22"/>
      <c r="F38" s="41">
        <v>266.97000000000202</v>
      </c>
      <c r="G38" s="53">
        <f t="shared" si="8"/>
        <v>3.3283880000004444</v>
      </c>
      <c r="H38" s="53">
        <f t="shared" si="9"/>
        <v>8.1890440000029336</v>
      </c>
      <c r="I38" s="22"/>
      <c r="J38" s="41">
        <v>267.31</v>
      </c>
      <c r="K38" s="53">
        <f t="shared" si="6"/>
        <v>3.4184520000000003</v>
      </c>
      <c r="L38" s="53">
        <f t="shared" si="7"/>
        <v>8.7598860000000034</v>
      </c>
      <c r="M38" s="22"/>
      <c r="N38" s="41">
        <v>267.64999999999998</v>
      </c>
      <c r="O38" s="61">
        <f t="shared" si="10"/>
        <v>3.5529399999999871</v>
      </c>
      <c r="P38" s="53">
        <f t="shared" si="11"/>
        <v>9.6239299999999179</v>
      </c>
    </row>
    <row r="39" spans="2:16" ht="13.5" thickBot="1">
      <c r="B39" s="50">
        <v>266.64</v>
      </c>
      <c r="C39" s="56">
        <v>3.2113999999999998</v>
      </c>
      <c r="D39" s="54">
        <v>7.4145000000000003</v>
      </c>
      <c r="E39" s="51"/>
      <c r="F39" s="45">
        <v>266.98000000000201</v>
      </c>
      <c r="G39" s="60">
        <f t="shared" si="8"/>
        <v>3.3305920000004425</v>
      </c>
      <c r="H39" s="60">
        <f t="shared" si="9"/>
        <v>8.2035960000029213</v>
      </c>
      <c r="I39" s="51"/>
      <c r="J39" s="45">
        <v>267.32</v>
      </c>
      <c r="K39" s="60">
        <f t="shared" si="6"/>
        <v>3.4211439999999982</v>
      </c>
      <c r="L39" s="60">
        <f t="shared" si="7"/>
        <v>8.7768919999999877</v>
      </c>
      <c r="M39" s="51"/>
      <c r="N39" s="48">
        <v>267.66000000000003</v>
      </c>
      <c r="O39" s="67">
        <f t="shared" si="10"/>
        <v>3.5584960000000136</v>
      </c>
      <c r="P39" s="60">
        <f t="shared" si="11"/>
        <v>9.6599920000000914</v>
      </c>
    </row>
    <row r="40" spans="2:16" ht="13.5" thickBot="1">
      <c r="B40" s="23"/>
      <c r="F40" s="23"/>
      <c r="J40" s="23"/>
      <c r="N40" s="23"/>
    </row>
    <row r="41" spans="2:16" ht="13.5" thickBot="1">
      <c r="B41" s="23"/>
      <c r="F41" s="23"/>
      <c r="J41" s="23"/>
      <c r="N41" s="64">
        <v>268</v>
      </c>
      <c r="O41" s="65">
        <v>3.7473999999999998</v>
      </c>
      <c r="P41" s="66">
        <v>10.886100000000001</v>
      </c>
    </row>
    <row r="42" spans="2:16" ht="13.5" thickBot="1">
      <c r="N42" s="16">
        <v>269</v>
      </c>
      <c r="O42" s="17">
        <v>4.3826999999999998</v>
      </c>
      <c r="P42" s="66">
        <v>14.9678</v>
      </c>
    </row>
    <row r="43" spans="2:16" ht="13.5" thickBot="1">
      <c r="P43" s="66">
        <f>P42-D5</f>
        <v>8.3417999999999992</v>
      </c>
    </row>
  </sheetData>
  <printOptions horizontalCentered="1"/>
  <pageMargins left="0.43307086614173229" right="0.23622047244094491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7"/>
  <sheetViews>
    <sheetView tabSelected="1" workbookViewId="0">
      <selection activeCell="B35" sqref="B35:D35"/>
    </sheetView>
  </sheetViews>
  <sheetFormatPr defaultRowHeight="12.75"/>
  <cols>
    <col min="1" max="1" width="27.85546875" customWidth="1"/>
    <col min="2" max="2" width="15.7109375" customWidth="1"/>
    <col min="3" max="3" width="17" customWidth="1"/>
    <col min="4" max="4" width="18.5703125" customWidth="1"/>
    <col min="5" max="5" width="2.28515625" customWidth="1"/>
  </cols>
  <sheetData>
    <row r="1" spans="1:4" ht="15.75">
      <c r="A1" s="12" t="s">
        <v>33</v>
      </c>
    </row>
    <row r="2" spans="1:4" ht="13.5" thickBot="1">
      <c r="A2" s="11"/>
    </row>
    <row r="3" spans="1:4" ht="31.5" customHeight="1">
      <c r="A3" s="8" t="s">
        <v>0</v>
      </c>
      <c r="B3" s="40" t="s">
        <v>7</v>
      </c>
      <c r="C3" s="39" t="s">
        <v>23</v>
      </c>
      <c r="D3" s="38" t="s">
        <v>24</v>
      </c>
    </row>
    <row r="4" spans="1:4" ht="15" thickBot="1">
      <c r="A4" s="5"/>
      <c r="B4" s="21" t="s">
        <v>10</v>
      </c>
      <c r="C4" s="19" t="s">
        <v>9</v>
      </c>
      <c r="D4" s="20" t="s">
        <v>8</v>
      </c>
    </row>
    <row r="5" spans="1:4">
      <c r="A5" s="3" t="s">
        <v>1</v>
      </c>
      <c r="B5" s="16">
        <v>261.14</v>
      </c>
      <c r="C5" s="17">
        <v>0</v>
      </c>
      <c r="D5" s="18">
        <v>0</v>
      </c>
    </row>
    <row r="6" spans="1:4">
      <c r="A6" s="2" t="s">
        <v>2</v>
      </c>
      <c r="B6" s="16">
        <v>261.39999999999998</v>
      </c>
      <c r="C6" s="17">
        <v>0</v>
      </c>
      <c r="D6" s="18">
        <v>0</v>
      </c>
    </row>
    <row r="7" spans="1:4">
      <c r="A7" s="2"/>
      <c r="B7" s="16">
        <v>261.5</v>
      </c>
      <c r="C7" s="17">
        <v>0</v>
      </c>
      <c r="D7" s="18">
        <v>0</v>
      </c>
    </row>
    <row r="8" spans="1:4">
      <c r="A8" s="2"/>
      <c r="B8" s="16">
        <v>261.75</v>
      </c>
      <c r="C8" s="17">
        <v>1.4E-3</v>
      </c>
      <c r="D8" s="18">
        <v>1E-4</v>
      </c>
    </row>
    <row r="9" spans="1:4">
      <c r="A9" s="2"/>
      <c r="B9" s="16">
        <v>262</v>
      </c>
      <c r="C9" s="17">
        <v>3.5799999999999998E-2</v>
      </c>
      <c r="D9" s="18">
        <v>2.8E-3</v>
      </c>
    </row>
    <row r="10" spans="1:4">
      <c r="A10" s="2" t="s">
        <v>3</v>
      </c>
      <c r="B10" s="16">
        <v>262.39999999999998</v>
      </c>
      <c r="C10" s="17">
        <v>0.13919999999999999</v>
      </c>
      <c r="D10" s="18">
        <v>2.6700000000000002E-2</v>
      </c>
    </row>
    <row r="11" spans="1:4">
      <c r="A11" s="2"/>
      <c r="B11" s="16">
        <v>262.5</v>
      </c>
      <c r="C11" s="17">
        <v>0.19470000000000001</v>
      </c>
      <c r="D11" s="18">
        <v>5.1700000000000003E-2</v>
      </c>
    </row>
    <row r="12" spans="1:4">
      <c r="A12" s="2"/>
      <c r="B12" s="16">
        <v>262.75</v>
      </c>
      <c r="C12" s="17">
        <v>0.2432</v>
      </c>
      <c r="D12" s="18">
        <v>7.3499999999999996E-2</v>
      </c>
    </row>
    <row r="13" spans="1:4">
      <c r="A13" s="2"/>
      <c r="B13" s="16">
        <v>263</v>
      </c>
      <c r="C13" s="17">
        <v>0.4556</v>
      </c>
      <c r="D13" s="18">
        <v>0.159</v>
      </c>
    </row>
    <row r="14" spans="1:4">
      <c r="A14" s="2"/>
      <c r="B14" s="16">
        <v>263.25</v>
      </c>
      <c r="C14" s="17">
        <v>0.72189999999999999</v>
      </c>
      <c r="D14" s="18">
        <v>0.30430000000000001</v>
      </c>
    </row>
    <row r="15" spans="1:4">
      <c r="A15" s="2"/>
      <c r="B15" s="16">
        <v>263.5</v>
      </c>
      <c r="C15" s="17">
        <v>0.98260000000000003</v>
      </c>
      <c r="D15" s="18">
        <v>0.51910000000000001</v>
      </c>
    </row>
    <row r="16" spans="1:4">
      <c r="A16" s="2"/>
      <c r="B16" s="16">
        <v>263.75</v>
      </c>
      <c r="C16" s="17">
        <v>1.1938</v>
      </c>
      <c r="D16" s="18">
        <v>0.79139999999999999</v>
      </c>
    </row>
    <row r="17" spans="1:4">
      <c r="A17" s="2"/>
      <c r="B17" s="16">
        <v>264</v>
      </c>
      <c r="C17" s="17">
        <v>1.4395</v>
      </c>
      <c r="D17" s="18">
        <v>1.1226</v>
      </c>
    </row>
    <row r="18" spans="1:4">
      <c r="A18" s="2"/>
      <c r="B18" s="16">
        <v>264.25</v>
      </c>
      <c r="C18" s="17">
        <v>1.6315</v>
      </c>
      <c r="D18" s="18">
        <v>1.5069999999999999</v>
      </c>
    </row>
    <row r="19" spans="1:4">
      <c r="A19" s="2"/>
      <c r="B19" s="16">
        <v>264.5</v>
      </c>
      <c r="C19" s="17">
        <v>1.8057000000000001</v>
      </c>
      <c r="D19" s="18">
        <v>1.9379</v>
      </c>
    </row>
    <row r="20" spans="1:4">
      <c r="A20" s="2"/>
      <c r="B20" s="16">
        <v>264.75</v>
      </c>
      <c r="C20" s="17">
        <v>1.9460999999999999</v>
      </c>
      <c r="D20" s="18">
        <v>2.4073000000000002</v>
      </c>
    </row>
    <row r="21" spans="1:4">
      <c r="A21" s="2"/>
      <c r="B21" s="16">
        <v>265</v>
      </c>
      <c r="C21" s="17">
        <v>2.0589</v>
      </c>
      <c r="D21" s="18">
        <v>2.9085999999999999</v>
      </c>
    </row>
    <row r="22" spans="1:4">
      <c r="A22" s="2"/>
      <c r="B22" s="16">
        <v>265.25</v>
      </c>
      <c r="C22" s="17">
        <v>2.1726000000000001</v>
      </c>
      <c r="D22" s="18">
        <v>3.4363000000000001</v>
      </c>
    </row>
    <row r="23" spans="1:4">
      <c r="A23" s="2"/>
      <c r="B23" s="16">
        <v>265.5</v>
      </c>
      <c r="C23" s="17">
        <v>2.2824</v>
      </c>
      <c r="D23" s="18">
        <v>3.9931000000000001</v>
      </c>
    </row>
    <row r="24" spans="1:4">
      <c r="A24" s="2"/>
      <c r="B24" s="16">
        <v>265.75</v>
      </c>
      <c r="C24" s="17">
        <v>2.4081999999999999</v>
      </c>
      <c r="D24" s="18">
        <v>4.5789</v>
      </c>
    </row>
    <row r="25" spans="1:4">
      <c r="A25" s="2"/>
      <c r="B25" s="16">
        <v>266</v>
      </c>
      <c r="C25" s="17">
        <v>2.5663</v>
      </c>
      <c r="D25" s="18">
        <v>5.1997999999999998</v>
      </c>
    </row>
    <row r="26" spans="1:4">
      <c r="A26" s="2"/>
      <c r="B26" s="16">
        <v>266.25</v>
      </c>
      <c r="C26" s="17">
        <v>2.8532000000000002</v>
      </c>
      <c r="D26" s="18">
        <v>5.8677000000000001</v>
      </c>
    </row>
    <row r="27" spans="1:4">
      <c r="A27" s="2" t="s">
        <v>4</v>
      </c>
      <c r="B27" s="16">
        <v>266.3</v>
      </c>
      <c r="C27" s="17">
        <v>3.0983000000000001</v>
      </c>
      <c r="D27" s="18">
        <v>6.6260000000000003</v>
      </c>
    </row>
    <row r="28" spans="1:4">
      <c r="A28" s="2"/>
      <c r="B28" s="16">
        <v>266.5</v>
      </c>
      <c r="C28" s="17">
        <v>3.1206</v>
      </c>
      <c r="D28" s="18">
        <v>6.7815000000000003</v>
      </c>
    </row>
    <row r="29" spans="1:4">
      <c r="A29" s="2" t="s">
        <v>5</v>
      </c>
      <c r="B29" s="16">
        <v>266.64</v>
      </c>
      <c r="C29" s="17">
        <v>3.2113999999999998</v>
      </c>
      <c r="D29" s="18">
        <v>7.4145000000000003</v>
      </c>
    </row>
    <row r="30" spans="1:4">
      <c r="A30" s="2"/>
      <c r="B30" s="16">
        <v>266.75</v>
      </c>
      <c r="C30" s="17">
        <v>3.2799</v>
      </c>
      <c r="D30" s="18">
        <v>7.8689</v>
      </c>
    </row>
    <row r="31" spans="1:4">
      <c r="A31" s="2"/>
      <c r="B31" s="16">
        <v>267</v>
      </c>
      <c r="C31" s="17">
        <v>3.335</v>
      </c>
      <c r="D31" s="18">
        <v>8.2326999999999995</v>
      </c>
    </row>
    <row r="32" spans="1:4">
      <c r="A32" s="2"/>
      <c r="B32" s="16">
        <v>267.5</v>
      </c>
      <c r="C32" s="17">
        <v>3.4695999999999998</v>
      </c>
      <c r="D32" s="18">
        <v>9.0830000000000002</v>
      </c>
    </row>
    <row r="33" spans="1:4">
      <c r="A33" s="2"/>
      <c r="B33" s="16">
        <v>268</v>
      </c>
      <c r="C33" s="17">
        <v>3.7473999999999998</v>
      </c>
      <c r="D33" s="18">
        <v>10.886100000000001</v>
      </c>
    </row>
    <row r="34" spans="1:4">
      <c r="A34" s="2"/>
      <c r="B34" s="16">
        <v>268.5</v>
      </c>
      <c r="C34" s="17">
        <v>4.0758000000000001</v>
      </c>
      <c r="D34" s="18">
        <v>12.8398</v>
      </c>
    </row>
    <row r="35" spans="1:4">
      <c r="A35" s="2"/>
      <c r="B35" s="16">
        <v>269</v>
      </c>
      <c r="C35" s="17">
        <v>4.3826999999999998</v>
      </c>
      <c r="D35" s="18">
        <v>14.9678</v>
      </c>
    </row>
    <row r="36" spans="1:4">
      <c r="A36" s="2"/>
      <c r="B36" s="16">
        <v>269.5</v>
      </c>
      <c r="C36" s="17">
        <v>4.6669</v>
      </c>
      <c r="D36" s="18">
        <v>17.2286</v>
      </c>
    </row>
    <row r="37" spans="1:4">
      <c r="A37" s="2"/>
      <c r="B37" s="16">
        <v>270</v>
      </c>
      <c r="C37" s="17">
        <v>5.0740999999999996</v>
      </c>
      <c r="D37" s="18">
        <v>19.6708</v>
      </c>
    </row>
    <row r="38" spans="1:4" ht="12.75" customHeight="1">
      <c r="A38" s="4" t="s">
        <v>6</v>
      </c>
      <c r="B38" s="16">
        <v>270.45</v>
      </c>
      <c r="C38" s="17">
        <v>5.5263999999999998</v>
      </c>
      <c r="D38" s="18">
        <v>22.317299999999999</v>
      </c>
    </row>
    <row r="39" spans="1:4" ht="13.5" thickBot="1">
      <c r="A39" s="5"/>
      <c r="B39" s="6"/>
      <c r="C39" s="5"/>
      <c r="D39" s="7"/>
    </row>
    <row r="41" spans="1:4" ht="15.75">
      <c r="A41" s="68" t="s">
        <v>28</v>
      </c>
    </row>
    <row r="42" spans="1:4" ht="22.5" customHeight="1">
      <c r="A42" s="117" t="s">
        <v>26</v>
      </c>
      <c r="B42" s="117"/>
      <c r="C42" s="117"/>
      <c r="D42" s="117"/>
    </row>
    <row r="43" spans="1:4" ht="41.25" customHeight="1">
      <c r="A43" s="115" t="s">
        <v>27</v>
      </c>
      <c r="B43" s="116"/>
      <c r="C43" s="116"/>
      <c r="D43" s="116"/>
    </row>
    <row r="44" spans="1:4" ht="26.25" customHeight="1">
      <c r="A44" s="115" t="s">
        <v>32</v>
      </c>
      <c r="B44" s="116"/>
      <c r="C44" s="116"/>
      <c r="D44" s="116"/>
    </row>
    <row r="45" spans="1:4">
      <c r="A45" s="115" t="s">
        <v>29</v>
      </c>
      <c r="B45" s="116"/>
      <c r="C45" s="116"/>
      <c r="D45" s="116"/>
    </row>
    <row r="46" spans="1:4">
      <c r="A46" s="115" t="s">
        <v>30</v>
      </c>
      <c r="B46" s="116"/>
      <c r="C46" s="116"/>
      <c r="D46" s="116"/>
    </row>
    <row r="47" spans="1:4">
      <c r="A47" s="69" t="s">
        <v>31</v>
      </c>
      <c r="B47" s="14"/>
      <c r="C47" s="14"/>
      <c r="D47" s="14"/>
    </row>
  </sheetData>
  <mergeCells count="5">
    <mergeCell ref="A43:D43"/>
    <mergeCell ref="A44:D44"/>
    <mergeCell ref="A46:D46"/>
    <mergeCell ref="A45:D45"/>
    <mergeCell ref="A42:D42"/>
  </mergeCells>
  <phoneticPr fontId="2" type="noConversion"/>
  <printOptions horizontalCentered="1"/>
  <pageMargins left="0.78740157480314965" right="0.78740157480314965" top="1.21" bottom="0.98425196850393704" header="0.51181102362204722" footer="0.51181102362204722"/>
  <pageSetup paperSize="9" orientation="portrait" r:id="rId1"/>
  <headerFooter alignWithMargins="0">
    <oddHeader xml:space="preserve">&amp;COprava výpustního zařízení v NPP Swamp
Hydrotechnické výpočty-&amp;"Arial,Tučné"PŘÍLOHA č.1 &amp;"Arial,Obyčejné"             </oddHeader>
    <oddFooter>&amp;CStránka &amp;P z &amp;N&amp;RMV projekt spol. s r.o.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2:Q81"/>
  <sheetViews>
    <sheetView workbookViewId="0">
      <selection activeCell="H15" sqref="H15"/>
    </sheetView>
  </sheetViews>
  <sheetFormatPr defaultRowHeight="12.75"/>
  <cols>
    <col min="1" max="1" width="9.140625" style="25"/>
    <col min="2" max="2" width="9.140625" style="15"/>
    <col min="3" max="3" width="11.7109375" style="15" bestFit="1" customWidth="1"/>
    <col min="4" max="4" width="9.140625" style="15"/>
    <col min="5" max="5" width="11.5703125" style="15" bestFit="1" customWidth="1"/>
    <col min="6" max="6" width="4.7109375" style="15" customWidth="1"/>
    <col min="17" max="17" width="10.85546875" customWidth="1"/>
  </cols>
  <sheetData>
    <row r="2" spans="1:17">
      <c r="A2" s="26" t="s">
        <v>17</v>
      </c>
      <c r="B2" s="24">
        <v>1.111111</v>
      </c>
    </row>
    <row r="3" spans="1:17" ht="31.5" customHeight="1">
      <c r="A3" s="119" t="s">
        <v>11</v>
      </c>
      <c r="B3" s="119"/>
      <c r="C3" s="119"/>
      <c r="D3" s="119"/>
      <c r="E3" s="119"/>
    </row>
    <row r="4" spans="1:17" ht="24" customHeight="1" thickBot="1">
      <c r="A4" s="118" t="s">
        <v>34</v>
      </c>
      <c r="B4" s="118"/>
      <c r="C4" s="118"/>
      <c r="D4" s="118"/>
      <c r="E4" s="118"/>
      <c r="M4" s="118" t="s">
        <v>22</v>
      </c>
      <c r="N4" s="118"/>
      <c r="O4" s="118"/>
      <c r="P4" s="118"/>
      <c r="Q4" s="118"/>
    </row>
    <row r="5" spans="1:17" ht="29.25" thickBot="1">
      <c r="A5" s="105" t="s">
        <v>12</v>
      </c>
      <c r="B5" s="106" t="s">
        <v>18</v>
      </c>
      <c r="C5" s="106" t="s">
        <v>20</v>
      </c>
      <c r="D5" s="106" t="s">
        <v>19</v>
      </c>
      <c r="E5" s="107" t="s">
        <v>21</v>
      </c>
      <c r="M5" s="30" t="s">
        <v>12</v>
      </c>
      <c r="N5" s="9" t="s">
        <v>13</v>
      </c>
      <c r="O5" s="9" t="s">
        <v>14</v>
      </c>
      <c r="P5" s="9" t="s">
        <v>15</v>
      </c>
      <c r="Q5" s="10" t="s">
        <v>16</v>
      </c>
    </row>
    <row r="6" spans="1:17">
      <c r="A6" s="108">
        <v>1</v>
      </c>
      <c r="B6" s="109">
        <v>0</v>
      </c>
      <c r="C6" s="110">
        <f>B6*3600</f>
        <v>0</v>
      </c>
      <c r="D6" s="109">
        <v>0</v>
      </c>
      <c r="E6" s="111">
        <v>0</v>
      </c>
      <c r="F6" s="1"/>
      <c r="M6" s="31">
        <v>0</v>
      </c>
      <c r="N6" s="27">
        <v>0.2</v>
      </c>
      <c r="O6" s="28">
        <f>(M7-M6)*60*60*N6</f>
        <v>1800</v>
      </c>
      <c r="P6" s="27">
        <f>N6*$B$2</f>
        <v>0.22222220000000001</v>
      </c>
      <c r="Q6" s="32">
        <f>(M7-M6)*60*60*P6</f>
        <v>1999.9998000000001</v>
      </c>
    </row>
    <row r="7" spans="1:17">
      <c r="A7" s="31">
        <v>2</v>
      </c>
      <c r="B7" s="102">
        <v>0</v>
      </c>
      <c r="C7" s="103">
        <f t="shared" ref="C7:C70" si="0">(B7*3600)+C6</f>
        <v>0</v>
      </c>
      <c r="D7" s="102">
        <v>0</v>
      </c>
      <c r="E7" s="32">
        <v>0</v>
      </c>
      <c r="F7" s="1"/>
      <c r="M7" s="31">
        <v>2.5</v>
      </c>
      <c r="N7" s="27">
        <v>0.2</v>
      </c>
      <c r="O7" s="28">
        <f>(M8-M7)*60*60*N7+O6</f>
        <v>3600</v>
      </c>
      <c r="P7" s="27">
        <f>N7*$B$2</f>
        <v>0.22222220000000001</v>
      </c>
      <c r="Q7" s="32">
        <f>(M8-M7)*60*60*P7+Q6</f>
        <v>3999.9996000000001</v>
      </c>
    </row>
    <row r="8" spans="1:17">
      <c r="A8" s="31">
        <v>3</v>
      </c>
      <c r="B8" s="102">
        <v>0</v>
      </c>
      <c r="C8" s="103">
        <f t="shared" si="0"/>
        <v>0</v>
      </c>
      <c r="D8" s="102">
        <v>0</v>
      </c>
      <c r="E8" s="32">
        <v>0</v>
      </c>
      <c r="F8" s="13"/>
      <c r="M8" s="31">
        <v>5</v>
      </c>
      <c r="N8" s="27">
        <v>0.2</v>
      </c>
      <c r="O8" s="28">
        <f t="shared" ref="O8:O42" si="1">(M9-M8)*60*60*N8+O7</f>
        <v>5400</v>
      </c>
      <c r="P8" s="27">
        <f t="shared" ref="P8:P42" si="2">N8*$B$2</f>
        <v>0.22222220000000001</v>
      </c>
      <c r="Q8" s="32">
        <f t="shared" ref="Q8:Q42" si="3">(M9-M8)*60*60*P8+Q7</f>
        <v>5999.9994000000006</v>
      </c>
    </row>
    <row r="9" spans="1:17">
      <c r="A9" s="31">
        <v>4</v>
      </c>
      <c r="B9" s="102">
        <v>0</v>
      </c>
      <c r="C9" s="103">
        <f t="shared" si="0"/>
        <v>0</v>
      </c>
      <c r="D9" s="102">
        <v>0</v>
      </c>
      <c r="E9" s="32">
        <v>0</v>
      </c>
      <c r="F9" s="13"/>
      <c r="M9" s="31">
        <v>7.5</v>
      </c>
      <c r="N9" s="27">
        <v>0.2</v>
      </c>
      <c r="O9" s="28">
        <f t="shared" si="1"/>
        <v>7200</v>
      </c>
      <c r="P9" s="27">
        <f t="shared" si="2"/>
        <v>0.22222220000000001</v>
      </c>
      <c r="Q9" s="32">
        <f t="shared" si="3"/>
        <v>7999.9992000000002</v>
      </c>
    </row>
    <row r="10" spans="1:17">
      <c r="A10" s="31">
        <v>5</v>
      </c>
      <c r="B10" s="102">
        <v>0</v>
      </c>
      <c r="C10" s="103">
        <f t="shared" si="0"/>
        <v>0</v>
      </c>
      <c r="D10" s="102">
        <v>0</v>
      </c>
      <c r="E10" s="32">
        <v>0</v>
      </c>
      <c r="F10" s="13"/>
      <c r="M10" s="31">
        <v>10</v>
      </c>
      <c r="N10" s="27">
        <v>0.25</v>
      </c>
      <c r="O10" s="28">
        <f t="shared" si="1"/>
        <v>9450</v>
      </c>
      <c r="P10" s="27">
        <f t="shared" si="2"/>
        <v>0.27777774999999999</v>
      </c>
      <c r="Q10" s="32">
        <f t="shared" si="3"/>
        <v>10499.998950000001</v>
      </c>
    </row>
    <row r="11" spans="1:17">
      <c r="A11" s="31">
        <v>6</v>
      </c>
      <c r="B11" s="102">
        <v>0.01</v>
      </c>
      <c r="C11" s="103">
        <f t="shared" si="0"/>
        <v>36</v>
      </c>
      <c r="D11" s="102">
        <v>1.1322737734809112E-2</v>
      </c>
      <c r="E11" s="32">
        <v>40.761855845312802</v>
      </c>
      <c r="F11" s="13"/>
      <c r="M11" s="31">
        <v>12.5</v>
      </c>
      <c r="N11" s="27">
        <v>0.28999999999999998</v>
      </c>
      <c r="O11" s="28">
        <f t="shared" si="1"/>
        <v>12060</v>
      </c>
      <c r="P11" s="27">
        <f t="shared" si="2"/>
        <v>0.32222218999999996</v>
      </c>
      <c r="Q11" s="32">
        <f t="shared" si="3"/>
        <v>13399.998660000001</v>
      </c>
    </row>
    <row r="12" spans="1:17">
      <c r="A12" s="31">
        <v>7</v>
      </c>
      <c r="B12" s="102">
        <v>0.08</v>
      </c>
      <c r="C12" s="103">
        <f t="shared" si="0"/>
        <v>324</v>
      </c>
      <c r="D12" s="102">
        <v>9.2698282254167472E-2</v>
      </c>
      <c r="E12" s="32">
        <v>374.47567196031571</v>
      </c>
      <c r="F12" s="13"/>
      <c r="M12" s="31">
        <v>15</v>
      </c>
      <c r="N12" s="27">
        <v>1.53</v>
      </c>
      <c r="O12" s="28">
        <f t="shared" si="1"/>
        <v>25830</v>
      </c>
      <c r="P12" s="27">
        <f t="shared" si="2"/>
        <v>1.6999998299999999</v>
      </c>
      <c r="Q12" s="32">
        <f t="shared" si="3"/>
        <v>28699.99713</v>
      </c>
    </row>
    <row r="13" spans="1:17">
      <c r="A13" s="31">
        <v>8</v>
      </c>
      <c r="B13" s="102">
        <v>0.39</v>
      </c>
      <c r="C13" s="103">
        <f t="shared" si="0"/>
        <v>1728</v>
      </c>
      <c r="D13" s="102">
        <v>0.46222148032057747</v>
      </c>
      <c r="E13" s="32">
        <v>2038.4730011143947</v>
      </c>
      <c r="F13" s="13"/>
      <c r="M13" s="31">
        <v>17.5</v>
      </c>
      <c r="N13" s="27">
        <v>6.92</v>
      </c>
      <c r="O13" s="28">
        <f t="shared" si="1"/>
        <v>88110</v>
      </c>
      <c r="P13" s="27">
        <f t="shared" si="2"/>
        <v>7.6888881199999997</v>
      </c>
      <c r="Q13" s="32">
        <f t="shared" si="3"/>
        <v>97899.990210000004</v>
      </c>
    </row>
    <row r="14" spans="1:17">
      <c r="A14" s="31">
        <v>9</v>
      </c>
      <c r="B14" s="102">
        <v>1.23</v>
      </c>
      <c r="C14" s="103">
        <f t="shared" si="0"/>
        <v>6156</v>
      </c>
      <c r="D14" s="102">
        <v>1.4903147862104331</v>
      </c>
      <c r="E14" s="32">
        <v>7403.6062314719538</v>
      </c>
      <c r="F14" s="13"/>
      <c r="M14" s="31">
        <v>20</v>
      </c>
      <c r="N14" s="27">
        <v>17.100000000000001</v>
      </c>
      <c r="O14" s="28">
        <f t="shared" si="1"/>
        <v>242010</v>
      </c>
      <c r="P14" s="27">
        <f t="shared" si="2"/>
        <v>18.999998100000003</v>
      </c>
      <c r="Q14" s="32">
        <f t="shared" si="3"/>
        <v>268899.97311000002</v>
      </c>
    </row>
    <row r="15" spans="1:17">
      <c r="A15" s="31">
        <v>10</v>
      </c>
      <c r="B15" s="102">
        <v>2.91</v>
      </c>
      <c r="C15" s="103">
        <f t="shared" si="0"/>
        <v>16632</v>
      </c>
      <c r="D15" s="102">
        <v>3.6028500254930131</v>
      </c>
      <c r="E15" s="32">
        <v>20373.866323246802</v>
      </c>
      <c r="F15" s="13"/>
      <c r="M15" s="31">
        <v>22.5</v>
      </c>
      <c r="N15" s="27">
        <v>26.9</v>
      </c>
      <c r="O15" s="28">
        <f t="shared" si="1"/>
        <v>484110</v>
      </c>
      <c r="P15" s="27">
        <f t="shared" si="2"/>
        <v>29.888885899999998</v>
      </c>
      <c r="Q15" s="32">
        <f t="shared" si="3"/>
        <v>537899.94620999997</v>
      </c>
    </row>
    <row r="16" spans="1:17">
      <c r="A16" s="31">
        <v>11</v>
      </c>
      <c r="B16" s="102">
        <v>5.57</v>
      </c>
      <c r="C16" s="103">
        <f t="shared" si="0"/>
        <v>36684</v>
      </c>
      <c r="D16" s="102">
        <v>7.0435298365773509</v>
      </c>
      <c r="E16" s="32">
        <v>45730.573734925267</v>
      </c>
      <c r="F16" s="13"/>
      <c r="M16" s="31">
        <v>25</v>
      </c>
      <c r="N16" s="27">
        <v>30.6</v>
      </c>
      <c r="O16" s="28">
        <f t="shared" si="1"/>
        <v>759510</v>
      </c>
      <c r="P16" s="27">
        <f t="shared" si="2"/>
        <v>33.999996600000003</v>
      </c>
      <c r="Q16" s="32">
        <f t="shared" si="3"/>
        <v>843899.91561000003</v>
      </c>
    </row>
    <row r="17" spans="1:17">
      <c r="A17" s="31">
        <v>12</v>
      </c>
      <c r="B17" s="102">
        <v>9.16</v>
      </c>
      <c r="C17" s="103">
        <f t="shared" si="0"/>
        <v>69660</v>
      </c>
      <c r="D17" s="102">
        <v>11.825581083187322</v>
      </c>
      <c r="E17" s="32">
        <v>88302.665634399629</v>
      </c>
      <c r="F17" s="13"/>
      <c r="M17" s="31">
        <v>27.5</v>
      </c>
      <c r="N17" s="27">
        <v>30</v>
      </c>
      <c r="O17" s="28">
        <f t="shared" si="1"/>
        <v>1029510</v>
      </c>
      <c r="P17" s="27">
        <f t="shared" si="2"/>
        <v>33.333329999999997</v>
      </c>
      <c r="Q17" s="32">
        <f t="shared" si="3"/>
        <v>1143899.88561</v>
      </c>
    </row>
    <row r="18" spans="1:17">
      <c r="A18" s="31">
        <v>13</v>
      </c>
      <c r="B18" s="102">
        <v>13.4</v>
      </c>
      <c r="C18" s="103">
        <f t="shared" si="0"/>
        <v>117900</v>
      </c>
      <c r="D18" s="102">
        <v>17.653924555146101</v>
      </c>
      <c r="E18" s="32">
        <v>151856.79403292559</v>
      </c>
      <c r="F18" s="13"/>
      <c r="M18" s="31">
        <v>30</v>
      </c>
      <c r="N18" s="27">
        <v>28.5</v>
      </c>
      <c r="O18" s="28">
        <f t="shared" si="1"/>
        <v>1286010</v>
      </c>
      <c r="P18" s="27">
        <f t="shared" si="2"/>
        <v>31.666663499999999</v>
      </c>
      <c r="Q18" s="32">
        <f t="shared" si="3"/>
        <v>1428899.85711</v>
      </c>
    </row>
    <row r="19" spans="1:17">
      <c r="A19" s="31">
        <v>14</v>
      </c>
      <c r="B19" s="102">
        <v>18.100000000000001</v>
      </c>
      <c r="C19" s="103">
        <f t="shared" si="0"/>
        <v>183060</v>
      </c>
      <c r="D19" s="102">
        <v>24.324803780011681</v>
      </c>
      <c r="E19" s="32">
        <v>239426.08764096763</v>
      </c>
      <c r="F19" s="13"/>
      <c r="M19" s="31">
        <v>32.5</v>
      </c>
      <c r="N19" s="27">
        <v>26.3</v>
      </c>
      <c r="O19" s="28">
        <f t="shared" si="1"/>
        <v>1522710</v>
      </c>
      <c r="P19" s="27">
        <f t="shared" si="2"/>
        <v>29.222219299999999</v>
      </c>
      <c r="Q19" s="32">
        <f t="shared" si="3"/>
        <v>1691899.83081</v>
      </c>
    </row>
    <row r="20" spans="1:17">
      <c r="A20" s="31">
        <v>15</v>
      </c>
      <c r="B20" s="102">
        <v>22.6</v>
      </c>
      <c r="C20" s="103">
        <f t="shared" si="0"/>
        <v>264420</v>
      </c>
      <c r="D20" s="102">
        <v>30.970284385872059</v>
      </c>
      <c r="E20" s="32">
        <v>350919.11143010703</v>
      </c>
      <c r="F20" s="13"/>
      <c r="M20" s="31">
        <v>35</v>
      </c>
      <c r="N20" s="27">
        <v>23.9</v>
      </c>
      <c r="O20" s="28">
        <f t="shared" si="1"/>
        <v>1737810</v>
      </c>
      <c r="P20" s="27">
        <f t="shared" si="2"/>
        <v>26.555552899999999</v>
      </c>
      <c r="Q20" s="32">
        <f t="shared" si="3"/>
        <v>1930899.80691</v>
      </c>
    </row>
    <row r="21" spans="1:17">
      <c r="A21" s="31">
        <v>16</v>
      </c>
      <c r="B21" s="102">
        <v>26.9</v>
      </c>
      <c r="C21" s="103">
        <f t="shared" si="0"/>
        <v>361260</v>
      </c>
      <c r="D21" s="102">
        <v>37.574493519909524</v>
      </c>
      <c r="E21" s="32">
        <v>486187.28810178128</v>
      </c>
      <c r="F21" s="13"/>
      <c r="M21" s="31">
        <v>37.5</v>
      </c>
      <c r="N21" s="27">
        <v>21.3</v>
      </c>
      <c r="O21" s="28">
        <f t="shared" si="1"/>
        <v>1929510</v>
      </c>
      <c r="P21" s="27">
        <f t="shared" si="2"/>
        <v>23.666664300000001</v>
      </c>
      <c r="Q21" s="32">
        <f t="shared" si="3"/>
        <v>2143899.7856100001</v>
      </c>
    </row>
    <row r="22" spans="1:17">
      <c r="A22" s="31">
        <v>17</v>
      </c>
      <c r="B22" s="102">
        <v>30.5</v>
      </c>
      <c r="C22" s="103">
        <f t="shared" si="0"/>
        <v>471060</v>
      </c>
      <c r="D22" s="102">
        <v>43.409920291736931</v>
      </c>
      <c r="E22" s="32">
        <v>642463.00115203427</v>
      </c>
      <c r="F22" s="13"/>
      <c r="M22" s="31">
        <v>40</v>
      </c>
      <c r="N22" s="27">
        <v>18.8</v>
      </c>
      <c r="O22" s="28">
        <f t="shared" si="1"/>
        <v>2098710</v>
      </c>
      <c r="P22" s="27">
        <f t="shared" si="2"/>
        <v>20.888886800000002</v>
      </c>
      <c r="Q22" s="32">
        <f t="shared" si="3"/>
        <v>2331899.7668099999</v>
      </c>
    </row>
    <row r="23" spans="1:17">
      <c r="A23" s="31">
        <v>18</v>
      </c>
      <c r="B23" s="102">
        <v>33.299999999999997</v>
      </c>
      <c r="C23" s="103">
        <f t="shared" si="0"/>
        <v>590940</v>
      </c>
      <c r="D23" s="102">
        <v>48.27603663350876</v>
      </c>
      <c r="E23" s="32">
        <v>816256.7330326658</v>
      </c>
      <c r="F23" s="13"/>
      <c r="M23" s="31">
        <v>42.5</v>
      </c>
      <c r="N23" s="27">
        <v>16.399999999999999</v>
      </c>
      <c r="O23" s="28">
        <f t="shared" si="1"/>
        <v>2246310</v>
      </c>
      <c r="P23" s="27">
        <f t="shared" si="2"/>
        <v>18.222220399999998</v>
      </c>
      <c r="Q23" s="32">
        <f t="shared" si="3"/>
        <v>2495899.7504099999</v>
      </c>
    </row>
    <row r="24" spans="1:17">
      <c r="A24" s="31">
        <v>19</v>
      </c>
      <c r="B24" s="102">
        <v>35.299999999999997</v>
      </c>
      <c r="C24" s="103">
        <f t="shared" si="0"/>
        <v>718020</v>
      </c>
      <c r="D24" s="102">
        <v>52.109351133954185</v>
      </c>
      <c r="E24" s="32">
        <v>1003850.3971149009</v>
      </c>
      <c r="F24" s="13"/>
      <c r="M24" s="31">
        <v>45</v>
      </c>
      <c r="N24" s="27">
        <v>14.2</v>
      </c>
      <c r="O24" s="28">
        <f t="shared" si="1"/>
        <v>2374110</v>
      </c>
      <c r="P24" s="27">
        <f t="shared" si="2"/>
        <v>15.777776199999998</v>
      </c>
      <c r="Q24" s="32">
        <f t="shared" si="3"/>
        <v>2637899.7362099998</v>
      </c>
    </row>
    <row r="25" spans="1:17">
      <c r="A25" s="31">
        <v>20</v>
      </c>
      <c r="B25" s="102">
        <v>36.4</v>
      </c>
      <c r="C25" s="103">
        <f t="shared" si="0"/>
        <v>849060</v>
      </c>
      <c r="D25" s="102">
        <v>54.69610834787963</v>
      </c>
      <c r="E25" s="32">
        <v>1200756.3871672675</v>
      </c>
      <c r="F25" s="13"/>
      <c r="M25" s="31">
        <v>47.5</v>
      </c>
      <c r="N25" s="27">
        <v>12.2</v>
      </c>
      <c r="O25" s="28">
        <f t="shared" si="1"/>
        <v>2483910</v>
      </c>
      <c r="P25" s="27">
        <f t="shared" si="2"/>
        <v>13.5555542</v>
      </c>
      <c r="Q25" s="32">
        <f t="shared" si="3"/>
        <v>2759899.72401</v>
      </c>
    </row>
    <row r="26" spans="1:17">
      <c r="A26" s="31">
        <v>21</v>
      </c>
      <c r="B26" s="104">
        <v>36.799999999999997</v>
      </c>
      <c r="C26" s="103">
        <f t="shared" si="0"/>
        <v>981540</v>
      </c>
      <c r="D26" s="104">
        <v>56.270699456390119</v>
      </c>
      <c r="E26" s="32">
        <v>1403330.9052102719</v>
      </c>
      <c r="F26" s="13"/>
      <c r="M26" s="31">
        <v>50</v>
      </c>
      <c r="N26" s="27">
        <v>10.4</v>
      </c>
      <c r="O26" s="28">
        <f t="shared" si="1"/>
        <v>2577510</v>
      </c>
      <c r="P26" s="27">
        <f t="shared" si="2"/>
        <v>11.5555544</v>
      </c>
      <c r="Q26" s="32">
        <f t="shared" si="3"/>
        <v>2863899.71361</v>
      </c>
    </row>
    <row r="27" spans="1:17">
      <c r="A27" s="31">
        <v>22</v>
      </c>
      <c r="B27" s="102">
        <v>36.5</v>
      </c>
      <c r="C27" s="103">
        <f t="shared" si="0"/>
        <v>1112940</v>
      </c>
      <c r="D27" s="102">
        <v>55.440586871901246</v>
      </c>
      <c r="E27" s="32">
        <v>1602917.0179491164</v>
      </c>
      <c r="F27" s="13"/>
      <c r="M27" s="31">
        <v>52.5</v>
      </c>
      <c r="N27" s="27">
        <v>8.82</v>
      </c>
      <c r="O27" s="28">
        <f t="shared" si="1"/>
        <v>2656890</v>
      </c>
      <c r="P27" s="27">
        <f t="shared" si="2"/>
        <v>9.7999990199999996</v>
      </c>
      <c r="Q27" s="32">
        <f t="shared" si="3"/>
        <v>2952099.7047899999</v>
      </c>
    </row>
    <row r="28" spans="1:17">
      <c r="A28" s="31">
        <v>23</v>
      </c>
      <c r="B28" s="102">
        <v>35.6</v>
      </c>
      <c r="C28" s="103">
        <f t="shared" si="0"/>
        <v>1241100</v>
      </c>
      <c r="D28" s="102">
        <v>53.711332061232454</v>
      </c>
      <c r="E28" s="32">
        <v>1796277.8133695533</v>
      </c>
      <c r="F28" s="13"/>
      <c r="M28" s="31">
        <v>55</v>
      </c>
      <c r="N28" s="27">
        <v>7.46</v>
      </c>
      <c r="O28" s="28">
        <f t="shared" si="1"/>
        <v>2724030</v>
      </c>
      <c r="P28" s="27">
        <f t="shared" si="2"/>
        <v>8.2888880599999997</v>
      </c>
      <c r="Q28" s="32">
        <f t="shared" si="3"/>
        <v>3026699.6973299999</v>
      </c>
    </row>
    <row r="29" spans="1:17">
      <c r="A29" s="31">
        <v>24</v>
      </c>
      <c r="B29" s="102">
        <v>34.200000000000003</v>
      </c>
      <c r="C29" s="103">
        <f t="shared" si="0"/>
        <v>1364220</v>
      </c>
      <c r="D29" s="102">
        <v>51.251106892254697</v>
      </c>
      <c r="E29" s="32">
        <v>1980781.7981816703</v>
      </c>
      <c r="F29" s="1"/>
      <c r="M29" s="31">
        <v>57.5</v>
      </c>
      <c r="N29" s="27">
        <v>6.29</v>
      </c>
      <c r="O29" s="28">
        <f t="shared" si="1"/>
        <v>2780640</v>
      </c>
      <c r="P29" s="27">
        <f t="shared" si="2"/>
        <v>6.9888881899999999</v>
      </c>
      <c r="Q29" s="32">
        <f t="shared" si="3"/>
        <v>3089599.6910399999</v>
      </c>
    </row>
    <row r="30" spans="1:17">
      <c r="A30" s="31">
        <v>25</v>
      </c>
      <c r="B30" s="102">
        <v>32.4</v>
      </c>
      <c r="C30" s="103">
        <f t="shared" si="0"/>
        <v>1480860</v>
      </c>
      <c r="D30" s="102">
        <v>48.224013270577927</v>
      </c>
      <c r="E30" s="32">
        <v>2154388.2459557508</v>
      </c>
      <c r="F30" s="1"/>
      <c r="M30" s="31">
        <v>60</v>
      </c>
      <c r="N30" s="29">
        <v>5.29</v>
      </c>
      <c r="O30" s="28">
        <f t="shared" si="1"/>
        <v>2828250</v>
      </c>
      <c r="P30" s="27">
        <f t="shared" si="2"/>
        <v>5.8777771899999998</v>
      </c>
      <c r="Q30" s="32">
        <f t="shared" si="3"/>
        <v>3142499.6857500002</v>
      </c>
    </row>
    <row r="31" spans="1:17">
      <c r="A31" s="31">
        <v>26</v>
      </c>
      <c r="B31" s="102">
        <v>30.5</v>
      </c>
      <c r="C31" s="103">
        <f t="shared" si="0"/>
        <v>1590660</v>
      </c>
      <c r="D31" s="102">
        <v>45.085727252683554</v>
      </c>
      <c r="E31" s="32">
        <v>2316696.8640654115</v>
      </c>
      <c r="M31" s="31">
        <v>62.5</v>
      </c>
      <c r="N31" s="27">
        <v>4.45</v>
      </c>
      <c r="O31" s="28">
        <f t="shared" si="1"/>
        <v>2868300</v>
      </c>
      <c r="P31" s="27">
        <f t="shared" si="2"/>
        <v>4.9444439500000001</v>
      </c>
      <c r="Q31" s="32">
        <f t="shared" si="3"/>
        <v>3186999.6813000003</v>
      </c>
    </row>
    <row r="32" spans="1:17">
      <c r="A32" s="31">
        <v>27</v>
      </c>
      <c r="B32" s="102">
        <v>28.3</v>
      </c>
      <c r="C32" s="103">
        <f t="shared" si="0"/>
        <v>1692540</v>
      </c>
      <c r="D32" s="102">
        <v>41.545692178265398</v>
      </c>
      <c r="E32" s="32">
        <v>2466261.3559071668</v>
      </c>
      <c r="M32" s="31">
        <v>65</v>
      </c>
      <c r="N32" s="27">
        <v>3.73</v>
      </c>
      <c r="O32" s="28">
        <f t="shared" si="1"/>
        <v>2901870</v>
      </c>
      <c r="P32" s="27">
        <f t="shared" si="2"/>
        <v>4.1444440299999998</v>
      </c>
      <c r="Q32" s="32">
        <f t="shared" si="3"/>
        <v>3224299.6775700003</v>
      </c>
    </row>
    <row r="33" spans="1:17">
      <c r="A33" s="31">
        <v>28</v>
      </c>
      <c r="B33" s="102">
        <v>26.1</v>
      </c>
      <c r="C33" s="103">
        <f t="shared" si="0"/>
        <v>1786500</v>
      </c>
      <c r="D33" s="102">
        <v>38.050426688717714</v>
      </c>
      <c r="E33" s="32">
        <v>2603242.8919865508</v>
      </c>
      <c r="M33" s="31">
        <v>67.5</v>
      </c>
      <c r="N33" s="27">
        <v>3.12</v>
      </c>
      <c r="O33" s="28">
        <f t="shared" si="1"/>
        <v>2929950</v>
      </c>
      <c r="P33" s="27">
        <f t="shared" si="2"/>
        <v>3.4666663199999999</v>
      </c>
      <c r="Q33" s="32">
        <f t="shared" si="3"/>
        <v>3255499.6744500003</v>
      </c>
    </row>
    <row r="34" spans="1:17">
      <c r="A34" s="31">
        <v>29</v>
      </c>
      <c r="B34" s="102">
        <v>23.9</v>
      </c>
      <c r="C34" s="103">
        <f t="shared" si="0"/>
        <v>1872540</v>
      </c>
      <c r="D34" s="102">
        <v>34.599930784040474</v>
      </c>
      <c r="E34" s="32">
        <v>2727802.6428090963</v>
      </c>
      <c r="M34" s="31">
        <v>70</v>
      </c>
      <c r="N34" s="27">
        <v>2.62</v>
      </c>
      <c r="O34" s="28">
        <f t="shared" si="1"/>
        <v>2953530</v>
      </c>
      <c r="P34" s="27">
        <f t="shared" si="2"/>
        <v>2.9111108200000002</v>
      </c>
      <c r="Q34" s="32">
        <f t="shared" si="3"/>
        <v>3281699.6718300004</v>
      </c>
    </row>
    <row r="35" spans="1:17">
      <c r="A35" s="31">
        <v>30</v>
      </c>
      <c r="B35" s="102">
        <v>21.7</v>
      </c>
      <c r="C35" s="103">
        <f t="shared" si="0"/>
        <v>1950660</v>
      </c>
      <c r="D35" s="102">
        <v>31.194204464233707</v>
      </c>
      <c r="E35" s="32">
        <v>2840101.7788803377</v>
      </c>
      <c r="M35" s="31">
        <v>72.5</v>
      </c>
      <c r="N35" s="27">
        <v>2.2000000000000002</v>
      </c>
      <c r="O35" s="28">
        <f t="shared" si="1"/>
        <v>2973330</v>
      </c>
      <c r="P35" s="27">
        <f t="shared" si="2"/>
        <v>2.4444442</v>
      </c>
      <c r="Q35" s="32">
        <f t="shared" si="3"/>
        <v>3303699.6696300004</v>
      </c>
    </row>
    <row r="36" spans="1:17">
      <c r="A36" s="31">
        <v>31</v>
      </c>
      <c r="B36" s="102">
        <v>19.600000000000001</v>
      </c>
      <c r="C36" s="103">
        <f t="shared" si="0"/>
        <v>2021220</v>
      </c>
      <c r="D36" s="102">
        <v>27.975982333037393</v>
      </c>
      <c r="E36" s="32">
        <v>2940815.3152792724</v>
      </c>
      <c r="M36" s="31">
        <v>75</v>
      </c>
      <c r="N36" s="27">
        <v>1.85</v>
      </c>
      <c r="O36" s="28">
        <f t="shared" si="1"/>
        <v>2989980</v>
      </c>
      <c r="P36" s="27">
        <f t="shared" si="2"/>
        <v>2.0555553500000001</v>
      </c>
      <c r="Q36" s="32">
        <f t="shared" si="3"/>
        <v>3322199.6677800003</v>
      </c>
    </row>
    <row r="37" spans="1:17">
      <c r="A37" s="31">
        <v>32</v>
      </c>
      <c r="B37" s="102">
        <v>17.600000000000001</v>
      </c>
      <c r="C37" s="103">
        <f t="shared" si="0"/>
        <v>2084580</v>
      </c>
      <c r="D37" s="102">
        <v>24.94221191875581</v>
      </c>
      <c r="E37" s="32">
        <v>3030607.2781867934</v>
      </c>
      <c r="M37" s="31">
        <v>77.5</v>
      </c>
      <c r="N37" s="27">
        <v>1.55</v>
      </c>
      <c r="O37" s="28">
        <f t="shared" si="1"/>
        <v>3003930</v>
      </c>
      <c r="P37" s="27">
        <f t="shared" si="2"/>
        <v>1.7222220500000001</v>
      </c>
      <c r="Q37" s="32">
        <f t="shared" si="3"/>
        <v>3337699.6662300001</v>
      </c>
    </row>
    <row r="38" spans="1:17">
      <c r="A38" s="31">
        <v>33</v>
      </c>
      <c r="B38" s="102">
        <v>15.7</v>
      </c>
      <c r="C38" s="103">
        <f t="shared" si="0"/>
        <v>2141100</v>
      </c>
      <c r="D38" s="102">
        <v>22.089840749693249</v>
      </c>
      <c r="E38" s="32">
        <v>3110130.7048856891</v>
      </c>
      <c r="M38" s="31">
        <v>80</v>
      </c>
      <c r="N38" s="27">
        <v>1.31</v>
      </c>
      <c r="O38" s="28">
        <f t="shared" si="1"/>
        <v>3015720</v>
      </c>
      <c r="P38" s="27">
        <f t="shared" si="2"/>
        <v>1.4555554100000001</v>
      </c>
      <c r="Q38" s="32">
        <f t="shared" si="3"/>
        <v>3350799.6649199999</v>
      </c>
    </row>
    <row r="39" spans="1:17">
      <c r="A39" s="31">
        <v>34</v>
      </c>
      <c r="B39" s="102">
        <v>14</v>
      </c>
      <c r="C39" s="103">
        <f t="shared" si="0"/>
        <v>2191500</v>
      </c>
      <c r="D39" s="102">
        <v>19.555498486198271</v>
      </c>
      <c r="E39" s="32">
        <v>3180530.4994360027</v>
      </c>
      <c r="M39" s="31">
        <v>82.5</v>
      </c>
      <c r="N39" s="27">
        <v>1.1100000000000001</v>
      </c>
      <c r="O39" s="28">
        <f t="shared" si="1"/>
        <v>3025710</v>
      </c>
      <c r="P39" s="27">
        <f t="shared" si="2"/>
        <v>1.2333332100000001</v>
      </c>
      <c r="Q39" s="32">
        <f t="shared" si="3"/>
        <v>3361899.6638099998</v>
      </c>
    </row>
    <row r="40" spans="1:17">
      <c r="A40" s="31">
        <v>35</v>
      </c>
      <c r="B40" s="102">
        <v>12.4</v>
      </c>
      <c r="C40" s="103">
        <f t="shared" si="0"/>
        <v>2236140</v>
      </c>
      <c r="D40" s="102">
        <v>17.194415543400414</v>
      </c>
      <c r="E40" s="32">
        <v>3242430.3953922442</v>
      </c>
      <c r="M40" s="31">
        <v>85</v>
      </c>
      <c r="N40" s="27">
        <v>0.95</v>
      </c>
      <c r="O40" s="28">
        <f t="shared" si="1"/>
        <v>3034260</v>
      </c>
      <c r="P40" s="27">
        <f t="shared" si="2"/>
        <v>1.05555545</v>
      </c>
      <c r="Q40" s="32">
        <f t="shared" si="3"/>
        <v>3371399.66286</v>
      </c>
    </row>
    <row r="41" spans="1:17">
      <c r="A41" s="31">
        <v>36</v>
      </c>
      <c r="B41" s="102">
        <v>10.9</v>
      </c>
      <c r="C41" s="103">
        <f t="shared" si="0"/>
        <v>2275380</v>
      </c>
      <c r="D41" s="102">
        <v>15.003539449603961</v>
      </c>
      <c r="E41" s="32">
        <v>3296443.1374108186</v>
      </c>
      <c r="M41" s="31">
        <v>87.5</v>
      </c>
      <c r="N41" s="27">
        <v>0.81</v>
      </c>
      <c r="O41" s="28">
        <f t="shared" si="1"/>
        <v>3041550</v>
      </c>
      <c r="P41" s="27">
        <f t="shared" si="2"/>
        <v>0.89999991000000001</v>
      </c>
      <c r="Q41" s="32">
        <f t="shared" si="3"/>
        <v>3379499.6620499999</v>
      </c>
    </row>
    <row r="42" spans="1:17" ht="13.5" thickBot="1">
      <c r="A42" s="31">
        <v>37</v>
      </c>
      <c r="B42" s="102">
        <v>9.6199999999999992</v>
      </c>
      <c r="C42" s="103">
        <f t="shared" si="0"/>
        <v>2310012</v>
      </c>
      <c r="D42" s="102">
        <v>13.143773325531475</v>
      </c>
      <c r="E42" s="32">
        <v>3343760.721382732</v>
      </c>
      <c r="M42" s="33">
        <v>90</v>
      </c>
      <c r="N42" s="34">
        <v>0.7</v>
      </c>
      <c r="O42" s="35">
        <f t="shared" si="1"/>
        <v>3047850</v>
      </c>
      <c r="P42" s="34">
        <f t="shared" si="2"/>
        <v>0.77777769999999991</v>
      </c>
      <c r="Q42" s="36">
        <f t="shared" si="3"/>
        <v>3386499.6613499997</v>
      </c>
    </row>
    <row r="43" spans="1:17">
      <c r="A43" s="31">
        <v>38</v>
      </c>
      <c r="B43" s="102">
        <v>8.43</v>
      </c>
      <c r="C43" s="103">
        <f t="shared" si="0"/>
        <v>2340360</v>
      </c>
      <c r="D43" s="102">
        <v>11.432105912734064</v>
      </c>
      <c r="E43" s="32">
        <v>3384916.3026685747</v>
      </c>
      <c r="M43" s="37">
        <v>92.5</v>
      </c>
    </row>
    <row r="44" spans="1:17">
      <c r="A44" s="31">
        <v>39</v>
      </c>
      <c r="B44" s="102">
        <v>7.37</v>
      </c>
      <c r="C44" s="103">
        <f t="shared" si="0"/>
        <v>2366892</v>
      </c>
      <c r="D44" s="102">
        <v>9.9196278583728255</v>
      </c>
      <c r="E44" s="32">
        <v>3420626.9629587168</v>
      </c>
    </row>
    <row r="45" spans="1:17">
      <c r="A45" s="31">
        <v>40</v>
      </c>
      <c r="B45" s="102">
        <v>6.43</v>
      </c>
      <c r="C45" s="103">
        <f t="shared" si="0"/>
        <v>2390040</v>
      </c>
      <c r="D45" s="102">
        <v>8.5890132303780415</v>
      </c>
      <c r="E45" s="32">
        <v>3451547.4105880777</v>
      </c>
    </row>
    <row r="46" spans="1:17">
      <c r="A46" s="31">
        <v>41</v>
      </c>
      <c r="B46" s="102">
        <v>5.6</v>
      </c>
      <c r="C46" s="103">
        <f t="shared" si="0"/>
        <v>2410200</v>
      </c>
      <c r="D46" s="102">
        <v>7.423343092906098</v>
      </c>
      <c r="E46" s="32">
        <v>3478271.4457225399</v>
      </c>
    </row>
    <row r="47" spans="1:17">
      <c r="A47" s="31">
        <v>42</v>
      </c>
      <c r="B47" s="102">
        <v>4.8600000000000003</v>
      </c>
      <c r="C47" s="103">
        <f t="shared" si="0"/>
        <v>2427696</v>
      </c>
      <c r="D47" s="102">
        <v>6.3929512855872375</v>
      </c>
      <c r="E47" s="32">
        <v>3501286.070350654</v>
      </c>
    </row>
    <row r="48" spans="1:17">
      <c r="A48" s="31">
        <v>43</v>
      </c>
      <c r="B48" s="102">
        <v>4.22</v>
      </c>
      <c r="C48" s="103">
        <f t="shared" si="0"/>
        <v>2442888</v>
      </c>
      <c r="D48" s="102">
        <v>5.5081430555910265</v>
      </c>
      <c r="E48" s="32">
        <v>3521115.3853507815</v>
      </c>
    </row>
    <row r="49" spans="1:5">
      <c r="A49" s="31">
        <v>44</v>
      </c>
      <c r="B49" s="102">
        <v>3.66</v>
      </c>
      <c r="C49" s="103">
        <f t="shared" si="0"/>
        <v>2456064</v>
      </c>
      <c r="D49" s="102">
        <v>4.7399644859433785</v>
      </c>
      <c r="E49" s="32">
        <v>3538179.2575001777</v>
      </c>
    </row>
    <row r="50" spans="1:5">
      <c r="A50" s="31">
        <v>45</v>
      </c>
      <c r="B50" s="102">
        <v>3.17</v>
      </c>
      <c r="C50" s="103">
        <f t="shared" si="0"/>
        <v>2467476</v>
      </c>
      <c r="D50" s="102">
        <v>4.0731246257050522</v>
      </c>
      <c r="E50" s="32">
        <v>3552842.506152716</v>
      </c>
    </row>
    <row r="51" spans="1:5">
      <c r="A51" s="31">
        <v>46</v>
      </c>
      <c r="B51" s="102">
        <v>2.74</v>
      </c>
      <c r="C51" s="103">
        <f t="shared" si="0"/>
        <v>2477340</v>
      </c>
      <c r="D51" s="102">
        <v>3.4927395201629086</v>
      </c>
      <c r="E51" s="32">
        <v>3565416.3684253027</v>
      </c>
    </row>
    <row r="52" spans="1:5">
      <c r="A52" s="31">
        <v>47</v>
      </c>
      <c r="B52" s="102">
        <v>2.38</v>
      </c>
      <c r="C52" s="103">
        <f t="shared" si="0"/>
        <v>2485908</v>
      </c>
      <c r="D52" s="102">
        <v>3.0096231617691371</v>
      </c>
      <c r="E52" s="32">
        <v>3576251.0118076717</v>
      </c>
    </row>
    <row r="53" spans="1:5">
      <c r="A53" s="31">
        <v>48</v>
      </c>
      <c r="B53" s="102">
        <v>2.06</v>
      </c>
      <c r="C53" s="103">
        <f t="shared" si="0"/>
        <v>2493324</v>
      </c>
      <c r="D53" s="102">
        <v>2.5840076410974562</v>
      </c>
      <c r="E53" s="32">
        <v>3585553.4393156227</v>
      </c>
    </row>
    <row r="54" spans="1:5">
      <c r="A54" s="31">
        <v>49</v>
      </c>
      <c r="B54" s="102">
        <v>1.79</v>
      </c>
      <c r="C54" s="103">
        <f t="shared" si="0"/>
        <v>2499768</v>
      </c>
      <c r="D54" s="102">
        <v>2.2271139468261496</v>
      </c>
      <c r="E54" s="32">
        <v>3593571.0495241969</v>
      </c>
    </row>
    <row r="55" spans="1:5">
      <c r="A55" s="31">
        <v>50</v>
      </c>
      <c r="B55" s="102">
        <v>1.56</v>
      </c>
      <c r="C55" s="103">
        <f t="shared" si="0"/>
        <v>2505384</v>
      </c>
      <c r="D55" s="102">
        <v>1.9250756148073147</v>
      </c>
      <c r="E55" s="32">
        <v>3600501.3217375032</v>
      </c>
    </row>
    <row r="56" spans="1:5">
      <c r="A56" s="31">
        <v>51</v>
      </c>
      <c r="B56" s="102">
        <v>1.36</v>
      </c>
      <c r="C56" s="103">
        <f t="shared" si="0"/>
        <v>2510280</v>
      </c>
      <c r="D56" s="102">
        <v>1.6644331771191434</v>
      </c>
      <c r="E56" s="32">
        <v>3606493.2811751319</v>
      </c>
    </row>
    <row r="57" spans="1:5">
      <c r="A57" s="31">
        <v>52</v>
      </c>
      <c r="B57" s="102">
        <v>1.19</v>
      </c>
      <c r="C57" s="103">
        <f t="shared" si="0"/>
        <v>2514564</v>
      </c>
      <c r="D57" s="102">
        <v>1.4442708922529206</v>
      </c>
      <c r="E57" s="32">
        <v>3611692.6563872425</v>
      </c>
    </row>
    <row r="58" spans="1:5">
      <c r="A58" s="31">
        <v>53</v>
      </c>
      <c r="B58" s="102">
        <v>1.04</v>
      </c>
      <c r="C58" s="103">
        <f t="shared" si="0"/>
        <v>2518308</v>
      </c>
      <c r="D58" s="102">
        <v>1.251638037569458</v>
      </c>
      <c r="E58" s="32">
        <v>3616198.5533224926</v>
      </c>
    </row>
    <row r="59" spans="1:5">
      <c r="A59" s="31">
        <v>54</v>
      </c>
      <c r="B59" s="102">
        <v>0.92</v>
      </c>
      <c r="C59" s="103">
        <f t="shared" si="0"/>
        <v>2521620</v>
      </c>
      <c r="D59" s="102">
        <v>1.0978573508035636</v>
      </c>
      <c r="E59" s="32">
        <v>3620150.8397853854</v>
      </c>
    </row>
    <row r="60" spans="1:5">
      <c r="A60" s="31">
        <v>55</v>
      </c>
      <c r="B60" s="102">
        <v>0.82</v>
      </c>
      <c r="C60" s="103">
        <f t="shared" si="0"/>
        <v>2524572</v>
      </c>
      <c r="D60" s="102">
        <v>0.97018160742909609</v>
      </c>
      <c r="E60" s="32">
        <v>3623643.4935721303</v>
      </c>
    </row>
    <row r="61" spans="1:5">
      <c r="A61" s="31">
        <v>56</v>
      </c>
      <c r="B61" s="102">
        <v>0.73</v>
      </c>
      <c r="C61" s="103">
        <f t="shared" si="0"/>
        <v>2527200</v>
      </c>
      <c r="D61" s="102">
        <v>0.85627057914600824</v>
      </c>
      <c r="E61" s="32">
        <v>3626726.0676570558</v>
      </c>
    </row>
    <row r="62" spans="1:5">
      <c r="A62" s="31">
        <v>57</v>
      </c>
      <c r="B62" s="102">
        <v>0.65</v>
      </c>
      <c r="C62" s="103">
        <f t="shared" si="0"/>
        <v>2529540</v>
      </c>
      <c r="D62" s="102">
        <v>0.7558190187847289</v>
      </c>
      <c r="E62" s="32">
        <v>3629447.0161246806</v>
      </c>
    </row>
    <row r="63" spans="1:5">
      <c r="A63" s="31">
        <v>58</v>
      </c>
      <c r="B63" s="102">
        <v>0.57999999999999996</v>
      </c>
      <c r="C63" s="103">
        <f t="shared" si="0"/>
        <v>2531628</v>
      </c>
      <c r="D63" s="102">
        <v>0.66852167917568661</v>
      </c>
      <c r="E63" s="32">
        <v>3631853.6941697132</v>
      </c>
    </row>
    <row r="64" spans="1:5">
      <c r="A64" s="31">
        <v>59</v>
      </c>
      <c r="B64" s="102">
        <v>0.53</v>
      </c>
      <c r="C64" s="103">
        <f t="shared" si="0"/>
        <v>2533536</v>
      </c>
      <c r="D64" s="102">
        <v>0.60549779994064312</v>
      </c>
      <c r="E64" s="32">
        <v>3634033.4862494995</v>
      </c>
    </row>
    <row r="65" spans="1:14">
      <c r="A65" s="31">
        <v>60</v>
      </c>
      <c r="B65" s="102">
        <v>0.48</v>
      </c>
      <c r="C65" s="103">
        <f t="shared" si="0"/>
        <v>2535264</v>
      </c>
      <c r="D65" s="102">
        <v>0.54349141127083733</v>
      </c>
      <c r="E65" s="32">
        <v>3635990.0553300744</v>
      </c>
    </row>
    <row r="66" spans="1:14">
      <c r="A66" s="31">
        <v>61</v>
      </c>
      <c r="B66" s="102">
        <v>0.44</v>
      </c>
      <c r="C66" s="103">
        <f t="shared" si="0"/>
        <v>2536848</v>
      </c>
      <c r="D66" s="102">
        <v>0.49372350184455466</v>
      </c>
      <c r="E66" s="32">
        <v>3637767.4599367147</v>
      </c>
    </row>
    <row r="67" spans="1:14">
      <c r="A67" s="31">
        <v>62</v>
      </c>
      <c r="B67" s="102">
        <v>0.4</v>
      </c>
      <c r="C67" s="103">
        <f t="shared" si="0"/>
        <v>2538288</v>
      </c>
      <c r="D67" s="102">
        <v>0.44476958487046225</v>
      </c>
      <c r="E67" s="32">
        <v>3639368.6304422482</v>
      </c>
    </row>
    <row r="68" spans="1:14">
      <c r="A68" s="31">
        <v>63</v>
      </c>
      <c r="B68" s="102">
        <v>0.34</v>
      </c>
      <c r="C68" s="103">
        <f t="shared" si="0"/>
        <v>2539512</v>
      </c>
      <c r="D68" s="102">
        <v>0.37459467921808448</v>
      </c>
      <c r="E68" s="32">
        <v>3640717.1712874332</v>
      </c>
    </row>
    <row r="69" spans="1:14">
      <c r="A69" s="31">
        <v>64</v>
      </c>
      <c r="B69" s="102">
        <v>0.25</v>
      </c>
      <c r="C69" s="103">
        <f t="shared" si="0"/>
        <v>2540412</v>
      </c>
      <c r="D69" s="102">
        <v>0.27289353771784997</v>
      </c>
      <c r="E69" s="32">
        <v>3641699.5880232174</v>
      </c>
    </row>
    <row r="70" spans="1:14">
      <c r="A70" s="31">
        <v>65</v>
      </c>
      <c r="B70" s="102">
        <v>0.17</v>
      </c>
      <c r="C70" s="103">
        <f t="shared" si="0"/>
        <v>2541024</v>
      </c>
      <c r="D70" s="102">
        <v>0.18383787168723378</v>
      </c>
      <c r="E70" s="32">
        <v>3642361.4043612913</v>
      </c>
    </row>
    <row r="71" spans="1:14">
      <c r="A71" s="31">
        <v>66</v>
      </c>
      <c r="B71" s="102">
        <v>0.12</v>
      </c>
      <c r="C71" s="103">
        <f t="shared" ref="C71:C78" si="4">(B71*3600)+C70</f>
        <v>2541456</v>
      </c>
      <c r="D71" s="102">
        <v>0.12854692074799734</v>
      </c>
      <c r="E71" s="32">
        <v>3642824.1732759839</v>
      </c>
    </row>
    <row r="72" spans="1:14">
      <c r="A72" s="31">
        <v>67</v>
      </c>
      <c r="B72" s="102">
        <v>0.09</v>
      </c>
      <c r="C72" s="103">
        <f t="shared" si="4"/>
        <v>2541780</v>
      </c>
      <c r="D72" s="102">
        <v>9.5494449052283992E-2</v>
      </c>
      <c r="E72" s="32">
        <v>3643167.9532925719</v>
      </c>
    </row>
    <row r="73" spans="1:14">
      <c r="A73" s="31">
        <v>68</v>
      </c>
      <c r="B73" s="102">
        <v>7.0000000000000007E-2</v>
      </c>
      <c r="C73" s="103">
        <f t="shared" si="4"/>
        <v>2542032</v>
      </c>
      <c r="D73" s="102">
        <v>7.356121697833222E-2</v>
      </c>
      <c r="E73" s="32">
        <v>3643432.7736736941</v>
      </c>
    </row>
    <row r="74" spans="1:14">
      <c r="A74" s="31">
        <v>69</v>
      </c>
      <c r="B74" s="102">
        <v>0.06</v>
      </c>
      <c r="C74" s="103">
        <f t="shared" si="4"/>
        <v>2542248</v>
      </c>
      <c r="D74" s="102">
        <v>6.2441977356570665E-2</v>
      </c>
      <c r="E74" s="32">
        <v>3643657.5647921776</v>
      </c>
    </row>
    <row r="75" spans="1:14">
      <c r="A75" s="31">
        <v>70</v>
      </c>
      <c r="B75" s="102">
        <v>0.05</v>
      </c>
      <c r="C75" s="103">
        <f t="shared" si="4"/>
        <v>2542428</v>
      </c>
      <c r="D75" s="102">
        <v>5.1526235847856677E-2</v>
      </c>
      <c r="E75" s="32">
        <v>3643843.0592412301</v>
      </c>
    </row>
    <row r="76" spans="1:14">
      <c r="A76" s="31">
        <v>71</v>
      </c>
      <c r="B76" s="102">
        <v>0.04</v>
      </c>
      <c r="C76" s="103">
        <f t="shared" si="4"/>
        <v>2542572</v>
      </c>
      <c r="D76" s="102">
        <v>4.0813992452190216E-2</v>
      </c>
      <c r="E76" s="32">
        <v>3643989.9896140578</v>
      </c>
    </row>
    <row r="77" spans="1:14">
      <c r="A77" s="31">
        <v>72</v>
      </c>
      <c r="B77" s="102">
        <v>0.04</v>
      </c>
      <c r="C77" s="103">
        <f t="shared" si="4"/>
        <v>2542716</v>
      </c>
      <c r="D77" s="102">
        <v>4.0406996226095108E-2</v>
      </c>
      <c r="E77" s="32">
        <v>3644135.4548004717</v>
      </c>
    </row>
    <row r="78" spans="1:14" ht="13.5" thickBot="1">
      <c r="A78" s="33">
        <v>73</v>
      </c>
      <c r="B78" s="112">
        <v>0</v>
      </c>
      <c r="C78" s="113">
        <f t="shared" si="4"/>
        <v>2542716</v>
      </c>
      <c r="D78" s="112">
        <v>0</v>
      </c>
      <c r="E78" s="36">
        <v>3644135.4548004717</v>
      </c>
    </row>
    <row r="80" spans="1:14" ht="14.25">
      <c r="A80" s="120" t="s">
        <v>35</v>
      </c>
      <c r="B80" s="121"/>
      <c r="C80" s="122"/>
      <c r="D80" s="123">
        <v>2542716</v>
      </c>
      <c r="E80" s="122"/>
      <c r="F80" s="71" t="s">
        <v>36</v>
      </c>
      <c r="G80" s="70"/>
      <c r="H80" s="70"/>
      <c r="I80" s="70"/>
      <c r="J80" s="70"/>
      <c r="K80" s="70"/>
      <c r="L80" s="70"/>
      <c r="M80" s="70"/>
      <c r="N80" s="70"/>
    </row>
    <row r="81" spans="1:14" ht="14.25">
      <c r="A81" s="120" t="s">
        <v>37</v>
      </c>
      <c r="B81" s="121"/>
      <c r="C81" s="122"/>
      <c r="D81" s="123">
        <v>3644135.4548004717</v>
      </c>
      <c r="E81" s="122"/>
      <c r="F81" s="71" t="s">
        <v>36</v>
      </c>
      <c r="G81" s="70"/>
      <c r="H81" s="70"/>
      <c r="I81" s="70"/>
      <c r="J81" s="70"/>
      <c r="K81" s="70"/>
      <c r="L81" s="70"/>
      <c r="M81" s="70"/>
      <c r="N81" s="70"/>
    </row>
  </sheetData>
  <mergeCells count="7">
    <mergeCell ref="M4:Q4"/>
    <mergeCell ref="A3:E3"/>
    <mergeCell ref="A80:C80"/>
    <mergeCell ref="D80:E80"/>
    <mergeCell ref="A81:C81"/>
    <mergeCell ref="D81:E81"/>
    <mergeCell ref="A4:E4"/>
  </mergeCells>
  <printOptions horizontalCentered="1"/>
  <pageMargins left="0.78740157480314965" right="0.78740157480314965" top="0.98425196850393704" bottom="0.98425196850393704" header="0.31496062992125984" footer="0.51181102362204722"/>
  <pageSetup paperSize="9" orientation="portrait" r:id="rId1"/>
  <headerFooter alignWithMargins="0">
    <oddHeader xml:space="preserve">&amp;COprava výpustního zařízení v NPP Swamp
Hydrotechnické výpočty-&amp;"Arial,Tučné"PŘÍLOHA č.3&amp;"Arial,Obyčejné"       </oddHeader>
    <oddFooter>&amp;CStránka &amp;P z &amp;N&amp;RMV projekt spol. s r.o.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16"/>
  <sheetViews>
    <sheetView zoomScale="90" zoomScaleNormal="90" workbookViewId="0">
      <selection activeCell="W13" sqref="W13"/>
    </sheetView>
  </sheetViews>
  <sheetFormatPr defaultRowHeight="15"/>
  <cols>
    <col min="19" max="19" width="6.42578125" customWidth="1"/>
    <col min="20" max="16384" width="9.140625" style="72"/>
  </cols>
  <sheetData>
    <row r="1" spans="2:13">
      <c r="B1" s="72"/>
    </row>
    <row r="2" spans="2:13" ht="15.75" thickBot="1">
      <c r="D2" t="s">
        <v>38</v>
      </c>
      <c r="F2" t="s">
        <v>39</v>
      </c>
      <c r="H2" t="s">
        <v>40</v>
      </c>
      <c r="J2" t="s">
        <v>41</v>
      </c>
    </row>
    <row r="3" spans="2:13" ht="21.75" thickBot="1">
      <c r="B3" s="73" t="s">
        <v>42</v>
      </c>
      <c r="C3" s="74" t="s">
        <v>43</v>
      </c>
      <c r="D3" s="73" t="s">
        <v>44</v>
      </c>
      <c r="E3" s="75" t="s">
        <v>45</v>
      </c>
      <c r="F3" s="76" t="s">
        <v>44</v>
      </c>
      <c r="G3" s="74" t="s">
        <v>46</v>
      </c>
      <c r="H3" s="73" t="s">
        <v>47</v>
      </c>
      <c r="I3" s="75" t="s">
        <v>46</v>
      </c>
      <c r="J3" s="76" t="s">
        <v>47</v>
      </c>
      <c r="K3" s="75" t="s">
        <v>48</v>
      </c>
      <c r="M3" s="114" t="s">
        <v>54</v>
      </c>
    </row>
    <row r="4" spans="2:13" ht="15.75" thickTop="1">
      <c r="B4" s="77">
        <v>1</v>
      </c>
      <c r="C4" s="78">
        <v>8.1</v>
      </c>
      <c r="D4" s="77">
        <f t="shared" ref="D4:D12" si="0">F4</f>
        <v>0</v>
      </c>
      <c r="E4" s="79">
        <f t="shared" ref="E4:E10" si="1">C4</f>
        <v>8.1</v>
      </c>
      <c r="F4" s="80">
        <f t="shared" ref="F4:G10" si="2">LOG10(B4)</f>
        <v>0</v>
      </c>
      <c r="G4" s="78">
        <f t="shared" si="2"/>
        <v>0.90848501887864974</v>
      </c>
      <c r="H4" s="77"/>
      <c r="I4" s="79"/>
      <c r="J4" s="80"/>
      <c r="K4" s="79"/>
    </row>
    <row r="5" spans="2:13">
      <c r="B5" s="81">
        <v>2</v>
      </c>
      <c r="C5" s="82">
        <v>11.4</v>
      </c>
      <c r="D5" s="81">
        <f t="shared" si="0"/>
        <v>0.3010299956639812</v>
      </c>
      <c r="E5" s="83">
        <f t="shared" si="1"/>
        <v>11.4</v>
      </c>
      <c r="F5" s="84">
        <f t="shared" si="2"/>
        <v>0.3010299956639812</v>
      </c>
      <c r="G5" s="82">
        <f t="shared" si="2"/>
        <v>1.0569048513364727</v>
      </c>
      <c r="H5" s="81">
        <f t="shared" ref="H5:H12" si="3">J5</f>
        <v>-0.52139022765432474</v>
      </c>
      <c r="I5" s="83">
        <f t="shared" ref="I5:K10" si="4">LOG10(E5)</f>
        <v>1.0569048513364727</v>
      </c>
      <c r="J5" s="84">
        <f t="shared" si="4"/>
        <v>-0.52139022765432474</v>
      </c>
      <c r="K5" s="83">
        <f t="shared" si="4"/>
        <v>2.4035891375996668E-2</v>
      </c>
    </row>
    <row r="6" spans="2:13">
      <c r="B6" s="81">
        <v>5</v>
      </c>
      <c r="C6" s="82">
        <v>16.600000000000001</v>
      </c>
      <c r="D6" s="81">
        <f t="shared" si="0"/>
        <v>0.69897000433601886</v>
      </c>
      <c r="E6" s="83">
        <f t="shared" si="1"/>
        <v>16.600000000000001</v>
      </c>
      <c r="F6" s="84">
        <f t="shared" si="2"/>
        <v>0.69897000433601886</v>
      </c>
      <c r="G6" s="82">
        <f t="shared" si="2"/>
        <v>1.2201080880400552</v>
      </c>
      <c r="H6" s="81">
        <f t="shared" si="3"/>
        <v>-0.15554146120834425</v>
      </c>
      <c r="I6" s="83">
        <f t="shared" si="4"/>
        <v>1.2201080880400552</v>
      </c>
      <c r="J6" s="84">
        <f t="shared" si="4"/>
        <v>-0.15554146120834425</v>
      </c>
      <c r="K6" s="83">
        <f t="shared" si="4"/>
        <v>8.6398306051815754E-2</v>
      </c>
    </row>
    <row r="7" spans="2:13">
      <c r="B7" s="81">
        <v>10</v>
      </c>
      <c r="C7" s="82">
        <v>20.6</v>
      </c>
      <c r="D7" s="81">
        <f t="shared" si="0"/>
        <v>1</v>
      </c>
      <c r="E7" s="83">
        <f t="shared" si="1"/>
        <v>20.6</v>
      </c>
      <c r="F7" s="84">
        <f t="shared" si="2"/>
        <v>1</v>
      </c>
      <c r="G7" s="82">
        <f t="shared" si="2"/>
        <v>1.3138672203691535</v>
      </c>
      <c r="H7" s="81">
        <f t="shared" si="3"/>
        <v>0</v>
      </c>
      <c r="I7" s="83">
        <f t="shared" si="4"/>
        <v>1.3138672203691535</v>
      </c>
      <c r="J7" s="84">
        <f t="shared" si="4"/>
        <v>0</v>
      </c>
      <c r="K7" s="83">
        <f t="shared" si="4"/>
        <v>0.11855147757176199</v>
      </c>
    </row>
    <row r="8" spans="2:13">
      <c r="B8" s="81">
        <v>20</v>
      </c>
      <c r="C8" s="82">
        <v>25</v>
      </c>
      <c r="D8" s="81">
        <f t="shared" si="0"/>
        <v>1.3010299956639813</v>
      </c>
      <c r="E8" s="83">
        <f t="shared" si="1"/>
        <v>25</v>
      </c>
      <c r="F8" s="84">
        <f t="shared" si="2"/>
        <v>1.3010299956639813</v>
      </c>
      <c r="G8" s="82">
        <f t="shared" si="2"/>
        <v>1.3979400086720377</v>
      </c>
      <c r="H8" s="81">
        <f t="shared" si="3"/>
        <v>0.11428730947563441</v>
      </c>
      <c r="I8" s="83">
        <f t="shared" si="4"/>
        <v>1.3979400086720377</v>
      </c>
      <c r="J8" s="84">
        <f t="shared" si="4"/>
        <v>0.11428730947563441</v>
      </c>
      <c r="K8" s="83">
        <f t="shared" si="4"/>
        <v>0.14548853445563695</v>
      </c>
    </row>
    <row r="9" spans="2:13">
      <c r="B9" s="81">
        <v>50</v>
      </c>
      <c r="C9" s="82">
        <v>31.5</v>
      </c>
      <c r="D9" s="81">
        <f t="shared" si="0"/>
        <v>1.6989700043360187</v>
      </c>
      <c r="E9" s="83">
        <f t="shared" si="1"/>
        <v>31.5</v>
      </c>
      <c r="F9" s="84">
        <f t="shared" si="2"/>
        <v>1.6989700043360187</v>
      </c>
      <c r="G9" s="82">
        <f t="shared" si="2"/>
        <v>1.4983105537896004</v>
      </c>
      <c r="H9" s="81">
        <f t="shared" si="3"/>
        <v>0.23018571137855465</v>
      </c>
      <c r="I9" s="83">
        <f t="shared" si="4"/>
        <v>1.4983105537896004</v>
      </c>
      <c r="J9" s="84">
        <f t="shared" si="4"/>
        <v>0.23018571137855465</v>
      </c>
      <c r="K9" s="83">
        <f t="shared" si="4"/>
        <v>0.17560183860964251</v>
      </c>
    </row>
    <row r="10" spans="2:13">
      <c r="B10" s="81">
        <v>100</v>
      </c>
      <c r="C10" s="82">
        <v>36.799999999999997</v>
      </c>
      <c r="D10" s="81">
        <f t="shared" si="0"/>
        <v>2</v>
      </c>
      <c r="E10" s="83">
        <f t="shared" si="1"/>
        <v>36.799999999999997</v>
      </c>
      <c r="F10" s="84">
        <f t="shared" si="2"/>
        <v>2</v>
      </c>
      <c r="G10" s="82">
        <f t="shared" si="2"/>
        <v>1.5658478186735176</v>
      </c>
      <c r="H10" s="81">
        <f t="shared" si="3"/>
        <v>0.3010299956639812</v>
      </c>
      <c r="I10" s="83">
        <f t="shared" si="4"/>
        <v>1.5658478186735176</v>
      </c>
      <c r="J10" s="84">
        <f t="shared" si="4"/>
        <v>0.3010299956639812</v>
      </c>
      <c r="K10" s="83">
        <f t="shared" si="4"/>
        <v>0.19474955164154101</v>
      </c>
    </row>
    <row r="11" spans="2:13">
      <c r="B11" s="81">
        <v>1000</v>
      </c>
      <c r="C11" s="85"/>
      <c r="D11" s="81">
        <f t="shared" si="0"/>
        <v>3</v>
      </c>
      <c r="E11" s="86">
        <f>14.336*D11 + 7.0926</f>
        <v>50.1006</v>
      </c>
      <c r="F11" s="84">
        <f>LOG10(B11)</f>
        <v>3</v>
      </c>
      <c r="G11" s="87">
        <f>0.3228*F11 + 0.9574</f>
        <v>1.9258</v>
      </c>
      <c r="H11" s="81">
        <f t="shared" si="3"/>
        <v>0.47712125471966244</v>
      </c>
      <c r="I11" s="86">
        <f>0.6129*H11+ 1.3454</f>
        <v>1.6378276170176811</v>
      </c>
      <c r="J11" s="84">
        <f>LOG10(F11)</f>
        <v>0.47712125471966244</v>
      </c>
      <c r="K11" s="86">
        <f>0.2068*J11 + 0.1252</f>
        <v>0.22386867547602621</v>
      </c>
    </row>
    <row r="12" spans="2:13" ht="15.75" thickBot="1">
      <c r="B12" s="88">
        <v>10000</v>
      </c>
      <c r="C12" s="89"/>
      <c r="D12" s="88">
        <f t="shared" si="0"/>
        <v>4</v>
      </c>
      <c r="E12" s="90">
        <f>14.336*D12 + 7.0926</f>
        <v>64.436599999999999</v>
      </c>
      <c r="F12" s="91">
        <f>LOG10(B12)</f>
        <v>4</v>
      </c>
      <c r="G12" s="92">
        <f>0.3228*F12 + 0.9574</f>
        <v>2.2485999999999997</v>
      </c>
      <c r="H12" s="88">
        <f t="shared" si="3"/>
        <v>0.6020599913279624</v>
      </c>
      <c r="I12" s="90">
        <f>0.6129*H12+ 1.3454</f>
        <v>1.714402568684908</v>
      </c>
      <c r="J12" s="91">
        <f>LOG10(F12)</f>
        <v>0.6020599913279624</v>
      </c>
      <c r="K12" s="90">
        <f xml:space="preserve"> 0.2068*J12+ 0.1252</f>
        <v>0.24970600620662264</v>
      </c>
    </row>
    <row r="13" spans="2:13" ht="17.25">
      <c r="B13" s="93" t="s">
        <v>49</v>
      </c>
      <c r="C13" s="94"/>
      <c r="E13" s="94"/>
      <c r="F13" s="94"/>
      <c r="G13" s="94"/>
      <c r="H13" s="94"/>
      <c r="I13" s="94"/>
      <c r="J13" s="94"/>
      <c r="K13" s="94"/>
    </row>
    <row r="14" spans="2:13" ht="15.75" thickBot="1">
      <c r="C14" t="s">
        <v>50</v>
      </c>
      <c r="D14" s="94"/>
      <c r="E14" s="94"/>
      <c r="F14" s="94"/>
      <c r="G14" s="94"/>
      <c r="H14" s="94"/>
      <c r="I14" s="94"/>
      <c r="J14" s="94"/>
      <c r="K14" s="94"/>
      <c r="L14" s="94"/>
    </row>
    <row r="15" spans="2:13" ht="17.25">
      <c r="B15" s="95" t="s">
        <v>51</v>
      </c>
      <c r="C15" s="96">
        <f>AVERAGE(E15,G15,I15,K15)</f>
        <v>56.270699456390119</v>
      </c>
      <c r="D15" s="97" t="s">
        <v>52</v>
      </c>
      <c r="E15" s="98">
        <f>E11</f>
        <v>50.1006</v>
      </c>
      <c r="G15" s="98">
        <f>10^G11</f>
        <v>84.294647716772246</v>
      </c>
      <c r="I15" s="98">
        <f>10^I11</f>
        <v>43.433778977958504</v>
      </c>
      <c r="K15" s="98">
        <f>10^(10^K11)</f>
        <v>47.253771130829733</v>
      </c>
    </row>
    <row r="16" spans="2:13" ht="18" thickBot="1">
      <c r="B16" s="99" t="s">
        <v>53</v>
      </c>
      <c r="C16" s="100">
        <f>AVERAGE(E16,G16,I16,K16)</f>
        <v>88.338133590399721</v>
      </c>
      <c r="D16" s="101" t="s">
        <v>52</v>
      </c>
      <c r="E16" s="98">
        <f>E12</f>
        <v>64.436599999999999</v>
      </c>
      <c r="G16" s="98">
        <f>10^G12</f>
        <v>177.25561442845952</v>
      </c>
      <c r="I16" s="98">
        <f>10^I12</f>
        <v>51.808684934748094</v>
      </c>
      <c r="K16" s="98">
        <f>10^(10^K12)</f>
        <v>59.851634998391262</v>
      </c>
    </row>
  </sheetData>
  <printOptions horizontalCentered="1"/>
  <pageMargins left="0.70866141732283472" right="0.70866141732283472" top="0.78740157480314965" bottom="0.78740157480314965" header="0.31496062992125984" footer="0.31496062992125984"/>
  <pageSetup paperSize="9" scale="69" orientation="landscape" horizontalDpi="300" verticalDpi="300" r:id="rId1"/>
  <headerFooter>
    <oddHeader xml:space="preserve">&amp;COprava výpustního zařízení v NPP Swamp
Hydrotechnické výpočty-&amp;"Arial,Tučné"PŘÍLOHA č.4  &amp;"Arial,Obyčejné"   </oddHeader>
    <oddFooter>&amp;CStránka &amp;P z &amp;N&amp;RMV projekt spol. s r.o.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listy</vt:lpstr>
      </vt:variant>
      <vt:variant>
        <vt:i4>4</vt:i4>
      </vt:variant>
      <vt:variant>
        <vt:lpstr>grafy</vt:lpstr>
      </vt:variant>
      <vt:variant>
        <vt:i4>3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interpolace hladin</vt:lpstr>
      <vt:lpstr>PČ1_Char. nádrže</vt:lpstr>
      <vt:lpstr>PČ3_Průběh PKV1000 data</vt:lpstr>
      <vt:lpstr>PČ4_STANOVENÍ KPV1000</vt:lpstr>
      <vt:lpstr>PČ2_GRAF_Charakteristiky nádrže</vt:lpstr>
      <vt:lpstr>PČ5_GRAF_Průběh PV nový stav</vt:lpstr>
      <vt:lpstr>PČ5_GRAF_Průběh PV_porovnání</vt:lpstr>
      <vt:lpstr>'PČ3_Průběh PKV1000 data'!Názvy_tisku</vt:lpstr>
      <vt:lpstr>'interpolace hladin'!Oblast_tisku</vt:lpstr>
      <vt:lpstr>'PČ3_Průběh PKV1000 data'!Oblast_tisku</vt:lpstr>
      <vt:lpstr>'PČ4_STANOVENÍ KPV1000'!Oblast_tisku</vt:lpstr>
    </vt:vector>
  </TitlesOfParts>
  <Company>MV projekt spol. s r. 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Valečka</dc:creator>
  <cp:lastModifiedBy>Martin Valečka</cp:lastModifiedBy>
  <cp:lastPrinted>2013-10-02T12:23:12Z</cp:lastPrinted>
  <dcterms:created xsi:type="dcterms:W3CDTF">2013-04-04T08:53:26Z</dcterms:created>
  <dcterms:modified xsi:type="dcterms:W3CDTF">2013-10-02T12:23:23Z</dcterms:modified>
</cp:coreProperties>
</file>